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75" windowWidth="4230" windowHeight="3630" tabRatio="577" activeTab="0"/>
  </bookViews>
  <sheets>
    <sheet name="quotazioni" sheetId="1" r:id="rId1"/>
    <sheet name="dati" sheetId="2" r:id="rId2"/>
    <sheet name="cambi" sheetId="3" r:id="rId3"/>
    <sheet name="oil" sheetId="4" r:id="rId4"/>
    <sheet name="rodio2" sheetId="5" r:id="rId5"/>
    <sheet name="borse" sheetId="6" state="hidden" r:id="rId6"/>
  </sheets>
  <definedNames>
    <definedName name="_xlfn.BAHTTEXT" hidden="1">#NAME?</definedName>
    <definedName name="_xlnm.Print_Area" localSheetId="0">'quotazioni'!$A$22:$A$25</definedName>
    <definedName name="Cambi_valuta_da_MSN_MoneyCentral_Investor__in_lingua_inglese" localSheetId="2">'cambi'!$A$1:$I$62</definedName>
    <definedName name="Cambi_valuta_da_MSN_MoneyCentral_Investor__in_lingua_inglese" localSheetId="1">'dati'!#REF!</definedName>
    <definedName name="Cambi_valuta_da_MSN_MoneyCentral_Investor__in_lingua_inglese" localSheetId="0">'quotazioni'!#REF!</definedName>
    <definedName name="Cambi_valuta_da_MSN_MoneyCentral_Investor__in_lingua_inglese__1" localSheetId="0">'quotazioni'!#REF!</definedName>
    <definedName name="currency" localSheetId="0">'quotazioni'!#REF!</definedName>
    <definedName name="Generico.php?T_1" localSheetId="1">'dati'!#REF!</definedName>
    <definedName name="Indici_di_Borsa_da_Microsoft_Investor__in_lingua_inglese" localSheetId="0">'quotazioni'!#REF!</definedName>
    <definedName name="market" localSheetId="1">'dati'!#REF!</definedName>
    <definedName name="market" localSheetId="3">'oil'!$A$1:$D$14</definedName>
    <definedName name="market" localSheetId="0">'quotazioni'!#REF!</definedName>
    <definedName name="market_1" localSheetId="1">'dati'!$A$4:$H$11</definedName>
    <definedName name="market_1" localSheetId="0">'quotazioni'!#REF!</definedName>
    <definedName name="market_2" localSheetId="1">'dati'!#REF!</definedName>
    <definedName name="market_2" localSheetId="0">'quotazioni'!#REF!</definedName>
    <definedName name="market_3" localSheetId="1">'dati'!#REF!</definedName>
    <definedName name="market_3" localSheetId="0">'quotazioni'!#REF!</definedName>
    <definedName name="market_4" localSheetId="1">'dati'!#REF!</definedName>
    <definedName name="market_4" localSheetId="0">'quotazioni'!#REF!</definedName>
    <definedName name="market_5" localSheetId="1">'dati'!#REF!</definedName>
    <definedName name="market_6" localSheetId="1">'dati'!$A$30:$H$37</definedName>
    <definedName name="quotations" localSheetId="1">'dati'!#REF!</definedName>
    <definedName name="quotations" localSheetId="0">'quotazioni'!#REF!</definedName>
    <definedName name="quotazioni.asp?action_ricerca_step_1_codicestrumento_w2ae" localSheetId="5">'borse'!$A$1:$I$20</definedName>
    <definedName name="Quotazioni_di_azioni_da_Microsoft_Investor__in_lingua_inglese" localSheetId="1">'dati'!#REF!</definedName>
    <definedName name="Quotazioni_di_azioni_da_Microsoft_Investor__in_lingua_inglese" localSheetId="0">'quotazioni'!#REF!</definedName>
    <definedName name="Quotazioni_di_azioni_da_Microsoft_Investor__in_lingua_inglese__1" localSheetId="1">'dati'!#REF!</definedName>
    <definedName name="rates" localSheetId="1">'dati'!#REF!</definedName>
    <definedName name="RHS_PGM.aspx?wl_0" localSheetId="1">'dati'!#REF!</definedName>
    <definedName name="www.kitco" localSheetId="0">'quotazioni'!#REF!</definedName>
    <definedName name="www.thebulliondesk" localSheetId="4">'rodio2'!$A$1:$E$9</definedName>
  </definedNames>
  <calcPr fullCalcOnLoad="1"/>
</workbook>
</file>

<file path=xl/sharedStrings.xml><?xml version="1.0" encoding="utf-8"?>
<sst xmlns="http://schemas.openxmlformats.org/spreadsheetml/2006/main" count="236" uniqueCount="179">
  <si>
    <t>oro</t>
  </si>
  <si>
    <t>argento</t>
  </si>
  <si>
    <t>platino</t>
  </si>
  <si>
    <t>palladio</t>
  </si>
  <si>
    <t>dollaro / euro</t>
  </si>
  <si>
    <t>WWW.limaebulino.it</t>
  </si>
  <si>
    <t>ask</t>
  </si>
  <si>
    <t>$ x oncia</t>
  </si>
  <si>
    <t xml:space="preserve">Lire x grammo </t>
  </si>
  <si>
    <t>Euro x grammo</t>
  </si>
  <si>
    <t>crude oil</t>
  </si>
  <si>
    <t>www.kitco.com</t>
  </si>
  <si>
    <t>MARKET IS OPEN</t>
  </si>
  <si>
    <t>(Will close in 12 hrs. 28 mins.)</t>
  </si>
  <si>
    <t>The World Spot Price - Asia/Europe/NY markets</t>
  </si>
  <si>
    <t>light</t>
  </si>
  <si>
    <t>Metals</t>
  </si>
  <si>
    <t>Gold Charts</t>
  </si>
  <si>
    <t xml:space="preserve"> GOLD</t>
  </si>
  <si>
    <t>Silver Charts</t>
  </si>
  <si>
    <t xml:space="preserve"> SILVER</t>
  </si>
  <si>
    <t>Date</t>
  </si>
  <si>
    <t>Time (EST)</t>
  </si>
  <si>
    <t>Bid</t>
  </si>
  <si>
    <t>Ask</t>
  </si>
  <si>
    <t>Change from NY Close</t>
  </si>
  <si>
    <t>Platinum Charts</t>
  </si>
  <si>
    <t xml:space="preserve"> PLATINUM</t>
  </si>
  <si>
    <t>Palladium Charts</t>
  </si>
  <si>
    <t xml:space="preserve"> PALLADIUM</t>
  </si>
  <si>
    <t>Currency Rates Provided by MSN Money</t>
  </si>
  <si>
    <t>Click here to visit MSN Money</t>
  </si>
  <si>
    <t>Name</t>
  </si>
  <si>
    <t>In US$</t>
  </si>
  <si>
    <t xml:space="preserve">   Per US$</t>
  </si>
  <si>
    <t>MSN Money</t>
  </si>
  <si>
    <t>Microsoft Office Update</t>
  </si>
  <si>
    <t>Discover Investor's tools, columns, and more!</t>
  </si>
  <si>
    <t>Get the latest from Microsoft Office</t>
  </si>
  <si>
    <t>Legal</t>
  </si>
  <si>
    <t>Advertise</t>
  </si>
  <si>
    <t>Rhodium</t>
  </si>
  <si>
    <t>Iridium</t>
  </si>
  <si>
    <t>Ruthenium</t>
  </si>
  <si>
    <t>Osmium</t>
  </si>
  <si>
    <t>rodio</t>
  </si>
  <si>
    <t>iridio</t>
  </si>
  <si>
    <t>rutenio</t>
  </si>
  <si>
    <t>osmio</t>
  </si>
  <si>
    <r>
      <t>Hong Kong</t>
    </r>
    <r>
      <rPr>
        <b/>
        <sz val="14"/>
        <rFont val="Arial"/>
        <family val="2"/>
      </rPr>
      <t xml:space="preserve">   Hang Seng</t>
    </r>
  </si>
  <si>
    <t>New York  Dow Jones ind.</t>
  </si>
  <si>
    <r>
      <t xml:space="preserve">Dati indicativi aggiornati ogni 60 secondi. Calcolati sulla base delle quotazioni internazionali delle borse e dei metalli allo stato puro, e maggiorati dei soli costi di trasporto e bancari.     </t>
    </r>
    <r>
      <rPr>
        <sz val="11"/>
        <rFont val="Arial"/>
        <family val="2"/>
      </rPr>
      <t>Lima&amp;Bulino srl, non si assume responsabilità sul loro utilizzo.</t>
    </r>
  </si>
  <si>
    <r>
      <t xml:space="preserve">Principali indici di borsa   </t>
    </r>
    <r>
      <rPr>
        <b/>
        <sz val="12"/>
        <rFont val="Arial"/>
        <family val="2"/>
      </rPr>
      <t>(variazione percentuale  %)</t>
    </r>
  </si>
  <si>
    <t>Milano FTSE Mib</t>
  </si>
  <si>
    <t>About our ads</t>
  </si>
  <si>
    <t>LDN</t>
  </si>
  <si>
    <t>CTR</t>
  </si>
  <si>
    <t>MSN Worldwide</t>
  </si>
  <si>
    <t>United States Dollar</t>
  </si>
  <si>
    <t>Nome</t>
  </si>
  <si>
    <t xml:space="preserve">Londra  FTSE </t>
  </si>
  <si>
    <r>
      <t>Francoforte</t>
    </r>
    <r>
      <rPr>
        <b/>
        <sz val="14"/>
        <rFont val="Arial"/>
        <family val="2"/>
      </rPr>
      <t xml:space="preserve">  DAX 30</t>
    </r>
  </si>
  <si>
    <t xml:space="preserve">Tokyo  Nikkei </t>
  </si>
  <si>
    <t xml:space="preserve">Parigi             CAC 40  </t>
  </si>
  <si>
    <t>Madrid    IBEX 35</t>
  </si>
  <si>
    <t>DATA PROVIDERS</t>
  </si>
  <si>
    <t>Copyright © 2013 Microsoft. All rights reserved.</t>
  </si>
  <si>
    <t xml:space="preserve">© 2013 Microsoft </t>
  </si>
  <si>
    <t>Platinum Group Metals</t>
  </si>
  <si>
    <t>APR (Basic $/Kg Re)</t>
  </si>
  <si>
    <t>APR (Cat $/Kg Re)</t>
  </si>
  <si>
    <t>Valore</t>
  </si>
  <si>
    <t>Var %</t>
  </si>
  <si>
    <t>Ora</t>
  </si>
  <si>
    <t>All Share</t>
  </si>
  <si>
    <t>Ftse MIB</t>
  </si>
  <si>
    <t>Mid Cap</t>
  </si>
  <si>
    <t>Star</t>
  </si>
  <si>
    <t>AEX</t>
  </si>
  <si>
    <t>BEL 20</t>
  </si>
  <si>
    <t>Cac 40</t>
  </si>
  <si>
    <t>Dax 30</t>
  </si>
  <si>
    <t>FTSE</t>
  </si>
  <si>
    <t>IBEX 35</t>
  </si>
  <si>
    <t>DJ IA</t>
  </si>
  <si>
    <t>Nasdaq</t>
  </si>
  <si>
    <t>Nikkei</t>
  </si>
  <si>
    <t>H. Seng</t>
  </si>
  <si>
    <t>Index data delayed 30 min.</t>
  </si>
  <si>
    <t>updown</t>
  </si>
  <si>
    <t xml:space="preserve"> DJIA</t>
  </si>
  <si>
    <t xml:space="preserve"> NASDAQ</t>
  </si>
  <si>
    <t xml:space="preserve"> TSX Gold</t>
  </si>
  <si>
    <t xml:space="preserve"> RUSSELL</t>
  </si>
  <si>
    <t xml:space="preserve"> GOX</t>
  </si>
  <si>
    <t xml:space="preserve"> NYSE</t>
  </si>
  <si>
    <t xml:space="preserve"> TSX</t>
  </si>
  <si>
    <t xml:space="preserve"> USD</t>
  </si>
  <si>
    <t xml:space="preserve"> HUI</t>
  </si>
  <si>
    <t xml:space="preserve"> NIKKEI</t>
  </si>
  <si>
    <t xml:space="preserve"> JSE</t>
  </si>
  <si>
    <t xml:space="preserve"> Crude Oil</t>
  </si>
  <si>
    <t>Charts..</t>
  </si>
  <si>
    <t>+1.23</t>
  </si>
  <si>
    <t>Argentina Peso - United States Dollar</t>
  </si>
  <si>
    <t>Australian Dollar - United States Dollar</t>
  </si>
  <si>
    <t>Bahrain Dinar - United States Dollar</t>
  </si>
  <si>
    <t>Bolivia Bolvianos - United States Dollar</t>
  </si>
  <si>
    <t>Brazil Real - United States Dollar</t>
  </si>
  <si>
    <t>United Kingdom Pound - United States Dollar</t>
  </si>
  <si>
    <t>Canadian Dollar - United States Dollar</t>
  </si>
  <si>
    <t>Chile Peso - United States Dollar</t>
  </si>
  <si>
    <t>China Yuan - United States Dollar</t>
  </si>
  <si>
    <t>Colombia Peso - United States Dollar</t>
  </si>
  <si>
    <t>Czech Koruna - United States Dollar</t>
  </si>
  <si>
    <t>Denmark Krone - United States Dollar</t>
  </si>
  <si>
    <t>Euro - United States Dollar</t>
  </si>
  <si>
    <t>Egypt Pound - United States Dollar</t>
  </si>
  <si>
    <t>Hong Kong Dollar - United States Dollar</t>
  </si>
  <si>
    <t>Hungary Forint - United States Dollar</t>
  </si>
  <si>
    <t>India Rupee - United States Dollar</t>
  </si>
  <si>
    <t>Indonesia Rupiah - United States Dollar</t>
  </si>
  <si>
    <t>Japan Yen - United States Dollar</t>
  </si>
  <si>
    <t>Jordan Dinar - United States Dollar</t>
  </si>
  <si>
    <t>Kenya Shilling - United States Dollar</t>
  </si>
  <si>
    <t>Korea Won - United States Dollar</t>
  </si>
  <si>
    <t>Kuwait Dinar - United States Dollar</t>
  </si>
  <si>
    <t>Morocco Dihram - United States Dollar</t>
  </si>
  <si>
    <t>Malaysia Ringgit - United States Dollar</t>
  </si>
  <si>
    <t>Mexico New Peso - United States Dollar</t>
  </si>
  <si>
    <t>Norway Krone - United States Dollar</t>
  </si>
  <si>
    <t>Oman Rial - United States Dollar</t>
  </si>
  <si>
    <t>Peru Nuevos Soles - United States Dollar</t>
  </si>
  <si>
    <t>Philippines Peso - United States Dollar</t>
  </si>
  <si>
    <t>Pakistan Rupee - United States Dollar</t>
  </si>
  <si>
    <t>Saudi Arabia Riyal - United States Dollar</t>
  </si>
  <si>
    <t>Singapore Dollar - United States Dollar</t>
  </si>
  <si>
    <t>South Africa Rand - United States Dollar</t>
  </si>
  <si>
    <t>Sweden Krona - United States Dollar</t>
  </si>
  <si>
    <t>Switzerland Franc - United States Dollar</t>
  </si>
  <si>
    <t>Taiwan New Dollar - United States Dollar</t>
  </si>
  <si>
    <t>Thailand Bath - United States Dollar</t>
  </si>
  <si>
    <t>Tunisia Dinar - United States Dollar</t>
  </si>
  <si>
    <t>UAE Dirham - United States Dollar</t>
  </si>
  <si>
    <t>Venezuela Bolivar Fuertes - United States Dollar</t>
  </si>
  <si>
    <r>
      <t xml:space="preserve">Fundamental company data and historical chart data provided by </t>
    </r>
    <r>
      <rPr>
        <sz val="10"/>
        <color indexed="63"/>
        <rFont val="Arial"/>
        <family val="2"/>
      </rPr>
      <t>Morningstar Inc</t>
    </r>
    <r>
      <rPr>
        <sz val="10"/>
        <rFont val="Arial"/>
        <family val="2"/>
      </rPr>
      <t xml:space="preserve">. Real-time index quotes and delayed quotes supplied by </t>
    </r>
    <r>
      <rPr>
        <sz val="10"/>
        <color indexed="63"/>
        <rFont val="Arial"/>
        <family val="2"/>
      </rPr>
      <t>Morningstar Inc</t>
    </r>
    <r>
      <rPr>
        <sz val="10"/>
        <rFont val="Arial"/>
        <family val="2"/>
      </rPr>
      <t xml:space="preserve">. Quotes delayed by up to 15 minutes, except where indicated otherwise. Fund summary, fund performance and dividend data provided by </t>
    </r>
    <r>
      <rPr>
        <sz val="10"/>
        <color indexed="63"/>
        <rFont val="Arial"/>
        <family val="2"/>
      </rPr>
      <t>Morningstar Inc</t>
    </r>
    <r>
      <rPr>
        <sz val="10"/>
        <rFont val="Arial"/>
        <family val="2"/>
      </rPr>
      <t xml:space="preserve">. Analyst recommendations provided by </t>
    </r>
    <r>
      <rPr>
        <sz val="10"/>
        <color indexed="63"/>
        <rFont val="Arial"/>
        <family val="2"/>
      </rPr>
      <t>Zacks</t>
    </r>
    <r>
      <rPr>
        <sz val="10"/>
        <rFont val="Arial"/>
        <family val="2"/>
      </rPr>
      <t xml:space="preserve"> Investment Research. StockScouter data provided by Verus Analytics. IPO data provided by Hoover's Inc. Index membership data provided by </t>
    </r>
    <r>
      <rPr>
        <sz val="10"/>
        <color indexed="63"/>
        <rFont val="Arial"/>
        <family val="2"/>
      </rPr>
      <t>Morningstar Inc</t>
    </r>
    <r>
      <rPr>
        <sz val="10"/>
        <rFont val="Arial"/>
        <family val="2"/>
      </rPr>
      <t>.</t>
    </r>
  </si>
  <si>
    <t>MSN Privacy</t>
  </si>
  <si>
    <t>14,922.50</t>
  </si>
  <si>
    <t>-14.98</t>
  </si>
  <si>
    <t>3,660.01</t>
  </si>
  <si>
    <t>+1.65</t>
  </si>
  <si>
    <t>1,029.55</t>
  </si>
  <si>
    <t>+0.86</t>
  </si>
  <si>
    <t>+1.84</t>
  </si>
  <si>
    <t>9,439.69</t>
  </si>
  <si>
    <t>+19.34</t>
  </si>
  <si>
    <t>12,820.92</t>
  </si>
  <si>
    <t>-24.14</t>
  </si>
  <si>
    <t>+0.02</t>
  </si>
  <si>
    <t>253.81</t>
  </si>
  <si>
    <t>+4.72</t>
  </si>
  <si>
    <t>14,205.23</t>
  </si>
  <si>
    <t>+344.42</t>
  </si>
  <si>
    <t>1,294.87</t>
  </si>
  <si>
    <t>+6.85</t>
  </si>
  <si>
    <t>-0.36</t>
  </si>
  <si>
    <t>###</t>
  </si>
  <si>
    <t xml:space="preserve">710353016 5 2 </t>
  </si>
  <si>
    <t>(Will close in 12 hrs. 36 mins.)</t>
  </si>
  <si>
    <t>1386.70</t>
  </si>
  <si>
    <t>1387.70</t>
  </si>
  <si>
    <t>-2.10</t>
  </si>
  <si>
    <t>-0.15%</t>
  </si>
  <si>
    <t>-0.10</t>
  </si>
  <si>
    <t>-0.42%</t>
  </si>
  <si>
    <t>+1.00</t>
  </si>
  <si>
    <t>+0.07%</t>
  </si>
  <si>
    <t>-2.00</t>
  </si>
  <si>
    <t>-0.29%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</si>
</sst>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h]:mm"/>
    <numFmt numFmtId="169" formatCode="#,##0_ ;[Red]\-#,##0\ "/>
    <numFmt numFmtId="170" formatCode="0.0000"/>
    <numFmt numFmtId="171" formatCode="0.000"/>
    <numFmt numFmtId="172" formatCode="[$-410]dddd\ d\ mmmm\ yyyy"/>
    <numFmt numFmtId="173" formatCode="0.0"/>
    <numFmt numFmtId="174" formatCode="#,##0.0"/>
    <numFmt numFmtId="175" formatCode="#,##0.00_ ;[Red]\-#,##0.00\ "/>
    <numFmt numFmtId="176" formatCode="0.00_ ;[Red]\-0.00\ "/>
    <numFmt numFmtId="177" formatCode="\+0.00%"/>
    <numFmt numFmtId="178" formatCode="h\.mm\.ss"/>
    <numFmt numFmtId="179" formatCode="\-0.00%"/>
    <numFmt numFmtId="180" formatCode="&quot;Attivo&quot;;&quot;Attivo&quot;;&quot;Inattivo&quot;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63"/>
      <name val="Verdana"/>
      <family val="2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13.5"/>
      <color indexed="9"/>
      <name val="Times Roman"/>
      <family val="0"/>
    </font>
    <font>
      <sz val="10"/>
      <color indexed="9"/>
      <name val="Arial"/>
      <family val="2"/>
    </font>
    <font>
      <b/>
      <sz val="16"/>
      <color indexed="9"/>
      <name val="Times Roman"/>
      <family val="0"/>
    </font>
    <font>
      <sz val="10"/>
      <color indexed="63"/>
      <name val="Arial"/>
      <family val="2"/>
    </font>
    <font>
      <sz val="10"/>
      <color indexed="63"/>
      <name val="Verdana"/>
      <family val="2"/>
    </font>
    <font>
      <b/>
      <sz val="12"/>
      <color indexed="63"/>
      <name val="Times New Roman"/>
      <family val="1"/>
    </font>
    <font>
      <sz val="8"/>
      <color indexed="62"/>
      <name val="Arial Black"/>
      <family val="2"/>
    </font>
    <font>
      <sz val="12"/>
      <color indexed="62"/>
      <name val="Arial Black"/>
      <family val="2"/>
    </font>
    <font>
      <sz val="12"/>
      <color indexed="63"/>
      <name val="Times New Roman"/>
      <family val="1"/>
    </font>
    <font>
      <sz val="20"/>
      <color indexed="62"/>
      <name val="Arial Black"/>
      <family val="2"/>
    </font>
    <font>
      <sz val="20"/>
      <color indexed="8"/>
      <name val="Arial Black"/>
      <family val="2"/>
    </font>
    <font>
      <sz val="9"/>
      <color indexed="62"/>
      <name val="Georgia"/>
      <family val="1"/>
    </font>
    <font>
      <sz val="9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4A5263"/>
      <name val="Arial"/>
      <family val="2"/>
    </font>
    <font>
      <b/>
      <sz val="9"/>
      <color rgb="FF4A5263"/>
      <name val="Arial"/>
      <family val="2"/>
    </font>
    <font>
      <u val="single"/>
      <sz val="10"/>
      <color rgb="FF0000FF"/>
      <name val="Arial"/>
      <family val="2"/>
    </font>
    <font>
      <b/>
      <sz val="13.5"/>
      <color rgb="FFFFFFFF"/>
      <name val="Times Roman"/>
      <family val="0"/>
    </font>
    <font>
      <sz val="10"/>
      <color rgb="FFFFFFFF"/>
      <name val="Arial"/>
      <family val="2"/>
    </font>
    <font>
      <b/>
      <sz val="16"/>
      <color rgb="FFFFFFFF"/>
      <name val="Times Roman"/>
      <family val="0"/>
    </font>
    <font>
      <b/>
      <sz val="9"/>
      <color rgb="FF333333"/>
      <name val="Verdana"/>
      <family val="2"/>
    </font>
    <font>
      <sz val="10"/>
      <color rgb="FF595959"/>
      <name val="Verdan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5CD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medium"/>
      <right style="medium"/>
      <top style="dotted"/>
      <bottom style="thin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thin"/>
      <bottom style="medium"/>
    </border>
    <border>
      <left style="thin"/>
      <right style="thin"/>
      <top style="thick"/>
      <bottom style="dotted"/>
    </border>
    <border>
      <left style="thin"/>
      <right style="thin"/>
      <top style="dotted"/>
      <bottom style="thick"/>
    </border>
    <border>
      <left style="medium">
        <color rgb="FFF0AC13"/>
      </left>
      <right>
        <color indexed="63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>
        <color indexed="63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>
        <color indexed="63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FFFFFF"/>
      </left>
      <right style="thin">
        <color rgb="FFFFFFFF"/>
      </right>
      <top>
        <color indexed="63"/>
      </top>
      <bottom style="medium"/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FFFFFF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thick">
        <color indexed="8"/>
      </right>
      <top style="medium">
        <color indexed="8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4" fontId="0" fillId="0" borderId="0" xfId="0" applyNumberFormat="1" applyAlignment="1">
      <alignment/>
    </xf>
    <xf numFmtId="46" fontId="0" fillId="0" borderId="0" xfId="0" applyNumberFormat="1" applyAlignment="1">
      <alignment/>
    </xf>
    <xf numFmtId="2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Font="1" applyFill="1" applyAlignment="1">
      <alignment/>
    </xf>
    <xf numFmtId="46" fontId="0" fillId="0" borderId="0" xfId="0" applyNumberFormat="1" applyFont="1" applyFill="1" applyAlignment="1">
      <alignment/>
    </xf>
    <xf numFmtId="20" fontId="0" fillId="0" borderId="0" xfId="0" applyNumberFormat="1" applyFont="1" applyFill="1" applyAlignment="1">
      <alignment/>
    </xf>
    <xf numFmtId="168" fontId="0" fillId="0" borderId="0" xfId="0" applyNumberFormat="1" applyAlignment="1">
      <alignment/>
    </xf>
    <xf numFmtId="0" fontId="3" fillId="33" borderId="10" xfId="36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168" fontId="6" fillId="34" borderId="14" xfId="0" applyNumberFormat="1" applyFont="1" applyFill="1" applyBorder="1" applyAlignment="1">
      <alignment horizontal="center" vertical="center"/>
    </xf>
    <xf numFmtId="170" fontId="6" fillId="35" borderId="15" xfId="0" applyNumberFormat="1" applyFont="1" applyFill="1" applyBorder="1" applyAlignment="1">
      <alignment horizontal="center" vertical="center" wrapText="1"/>
    </xf>
    <xf numFmtId="170" fontId="6" fillId="35" borderId="16" xfId="0" applyNumberFormat="1" applyFont="1" applyFill="1" applyBorder="1" applyAlignment="1">
      <alignment horizontal="center" vertical="center" wrapText="1"/>
    </xf>
    <xf numFmtId="168" fontId="6" fillId="36" borderId="17" xfId="0" applyNumberFormat="1" applyFont="1" applyFill="1" applyBorder="1" applyAlignment="1">
      <alignment horizontal="center" vertical="center" wrapText="1"/>
    </xf>
    <xf numFmtId="168" fontId="6" fillId="36" borderId="18" xfId="0" applyNumberFormat="1" applyFont="1" applyFill="1" applyBorder="1" applyAlignment="1">
      <alignment horizontal="center" vertical="center" wrapText="1"/>
    </xf>
    <xf numFmtId="174" fontId="6" fillId="36" borderId="18" xfId="0" applyNumberFormat="1" applyFont="1" applyFill="1" applyBorder="1" applyAlignment="1">
      <alignment horizontal="center" vertical="center" wrapText="1"/>
    </xf>
    <xf numFmtId="2" fontId="6" fillId="36" borderId="19" xfId="0" applyNumberFormat="1" applyFont="1" applyFill="1" applyBorder="1" applyAlignment="1">
      <alignment horizontal="center" vertical="center" wrapText="1"/>
    </xf>
    <xf numFmtId="171" fontId="6" fillId="36" borderId="20" xfId="0" applyNumberFormat="1" applyFont="1" applyFill="1" applyBorder="1" applyAlignment="1">
      <alignment horizontal="center" vertical="center" wrapText="1"/>
    </xf>
    <xf numFmtId="2" fontId="6" fillId="36" borderId="20" xfId="0" applyNumberFormat="1" applyFont="1" applyFill="1" applyBorder="1" applyAlignment="1">
      <alignment horizontal="center" vertical="center" wrapText="1"/>
    </xf>
    <xf numFmtId="173" fontId="6" fillId="36" borderId="20" xfId="0" applyNumberFormat="1" applyFont="1" applyFill="1" applyBorder="1" applyAlignment="1">
      <alignment horizontal="center" vertical="center" wrapText="1"/>
    </xf>
    <xf numFmtId="169" fontId="6" fillId="37" borderId="17" xfId="0" applyNumberFormat="1" applyFont="1" applyFill="1" applyBorder="1" applyAlignment="1">
      <alignment horizontal="center" vertical="center" wrapText="1"/>
    </xf>
    <xf numFmtId="3" fontId="6" fillId="37" borderId="18" xfId="0" applyNumberFormat="1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38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8" fontId="8" fillId="39" borderId="22" xfId="0" applyNumberFormat="1" applyFont="1" applyFill="1" applyBorder="1" applyAlignment="1">
      <alignment horizontal="center" vertical="center" textRotation="90" wrapText="1"/>
    </xf>
    <xf numFmtId="168" fontId="7" fillId="39" borderId="22" xfId="0" applyNumberFormat="1" applyFont="1" applyFill="1" applyBorder="1" applyAlignment="1">
      <alignment horizontal="center" vertical="center" textRotation="90" wrapText="1"/>
    </xf>
    <xf numFmtId="175" fontId="8" fillId="40" borderId="2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60" fillId="41" borderId="24" xfId="0" applyFont="1" applyFill="1" applyBorder="1" applyAlignment="1">
      <alignment horizontal="left" vertical="center" wrapText="1"/>
    </xf>
    <xf numFmtId="0" fontId="60" fillId="42" borderId="24" xfId="0" applyFont="1" applyFill="1" applyBorder="1" applyAlignment="1">
      <alignment horizontal="left" vertical="center" wrapText="1"/>
    </xf>
    <xf numFmtId="0" fontId="61" fillId="41" borderId="24" xfId="0" applyFont="1" applyFill="1" applyBorder="1" applyAlignment="1">
      <alignment horizontal="left" vertical="center" wrapText="1"/>
    </xf>
    <xf numFmtId="170" fontId="7" fillId="33" borderId="12" xfId="0" applyNumberFormat="1" applyFont="1" applyFill="1" applyBorder="1" applyAlignment="1">
      <alignment horizontal="center" vertical="center" wrapText="1"/>
    </xf>
    <xf numFmtId="0" fontId="1" fillId="0" borderId="0" xfId="36" applyAlignment="1">
      <alignment/>
    </xf>
    <xf numFmtId="0" fontId="62" fillId="0" borderId="25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3" fillId="43" borderId="26" xfId="0" applyFont="1" applyFill="1" applyBorder="1" applyAlignment="1">
      <alignment/>
    </xf>
    <xf numFmtId="0" fontId="63" fillId="43" borderId="27" xfId="0" applyFont="1" applyFill="1" applyBorder="1" applyAlignment="1">
      <alignment horizontal="center"/>
    </xf>
    <xf numFmtId="0" fontId="0" fillId="41" borderId="28" xfId="0" applyFont="1" applyFill="1" applyBorder="1" applyAlignment="1">
      <alignment wrapText="1"/>
    </xf>
    <xf numFmtId="0" fontId="0" fillId="41" borderId="29" xfId="0" applyFont="1" applyFill="1" applyBorder="1" applyAlignment="1">
      <alignment wrapText="1"/>
    </xf>
    <xf numFmtId="0" fontId="0" fillId="41" borderId="30" xfId="0" applyFont="1" applyFill="1" applyBorder="1" applyAlignment="1">
      <alignment/>
    </xf>
    <xf numFmtId="0" fontId="1" fillId="41" borderId="31" xfId="36" applyFill="1" applyBorder="1" applyAlignment="1">
      <alignment horizontal="center" wrapText="1"/>
    </xf>
    <xf numFmtId="0" fontId="64" fillId="43" borderId="32" xfId="0" applyFont="1" applyFill="1" applyBorder="1" applyAlignment="1">
      <alignment vertical="top" wrapText="1"/>
    </xf>
    <xf numFmtId="14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44" borderId="0" xfId="0" applyFill="1" applyAlignment="1">
      <alignment horizontal="center"/>
    </xf>
    <xf numFmtId="0" fontId="7" fillId="33" borderId="33" xfId="0" applyFont="1" applyFill="1" applyBorder="1" applyAlignment="1">
      <alignment horizontal="center" vertical="center" textRotation="90"/>
    </xf>
    <xf numFmtId="0" fontId="7" fillId="33" borderId="31" xfId="0" applyFont="1" applyFill="1" applyBorder="1" applyAlignment="1">
      <alignment horizontal="center" vertical="center" textRotation="90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7" fillId="38" borderId="38" xfId="0" applyFont="1" applyFill="1" applyBorder="1" applyAlignment="1">
      <alignment horizontal="center" vertical="center" wrapText="1"/>
    </xf>
    <xf numFmtId="0" fontId="7" fillId="38" borderId="16" xfId="0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vertical="center" wrapText="1"/>
    </xf>
    <xf numFmtId="0" fontId="7" fillId="39" borderId="37" xfId="0" applyFont="1" applyFill="1" applyBorder="1" applyAlignment="1">
      <alignment horizontal="center" vertical="center" wrapText="1"/>
    </xf>
    <xf numFmtId="0" fontId="7" fillId="39" borderId="39" xfId="0" applyFont="1" applyFill="1" applyBorder="1" applyAlignment="1">
      <alignment horizontal="center" vertical="center" wrapText="1"/>
    </xf>
    <xf numFmtId="0" fontId="7" fillId="39" borderId="40" xfId="0" applyFont="1" applyFill="1" applyBorder="1" applyAlignment="1">
      <alignment horizontal="center" vertical="center" wrapText="1"/>
    </xf>
    <xf numFmtId="0" fontId="7" fillId="39" borderId="41" xfId="0" applyFont="1" applyFill="1" applyBorder="1" applyAlignment="1">
      <alignment horizontal="center" vertical="center" wrapText="1"/>
    </xf>
    <xf numFmtId="0" fontId="1" fillId="0" borderId="0" xfId="36" applyAlignment="1">
      <alignment horizontal="left" vertical="center" indent="1"/>
    </xf>
    <xf numFmtId="0" fontId="1" fillId="0" borderId="0" xfId="36" applyAlignment="1">
      <alignment vertical="center"/>
    </xf>
    <xf numFmtId="0" fontId="1" fillId="41" borderId="42" xfId="36" applyFill="1" applyBorder="1" applyAlignment="1">
      <alignment horizontal="center" wrapText="1"/>
    </xf>
    <xf numFmtId="0" fontId="1" fillId="41" borderId="43" xfId="36" applyFill="1" applyBorder="1" applyAlignment="1">
      <alignment horizontal="center" wrapText="1"/>
    </xf>
    <xf numFmtId="0" fontId="1" fillId="41" borderId="44" xfId="36" applyFill="1" applyBorder="1" applyAlignment="1">
      <alignment horizontal="center" wrapText="1"/>
    </xf>
    <xf numFmtId="0" fontId="64" fillId="43" borderId="45" xfId="0" applyFont="1" applyFill="1" applyBorder="1" applyAlignment="1">
      <alignment vertical="top" wrapText="1"/>
    </xf>
    <xf numFmtId="0" fontId="64" fillId="43" borderId="46" xfId="0" applyFont="1" applyFill="1" applyBorder="1" applyAlignment="1">
      <alignment vertical="top" wrapText="1"/>
    </xf>
    <xf numFmtId="0" fontId="64" fillId="43" borderId="47" xfId="0" applyFont="1" applyFill="1" applyBorder="1" applyAlignment="1">
      <alignment vertical="top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65" fillId="43" borderId="25" xfId="0" applyFont="1" applyFill="1" applyBorder="1" applyAlignment="1">
      <alignment horizontal="center"/>
    </xf>
    <xf numFmtId="0" fontId="65" fillId="43" borderId="0" xfId="0" applyFont="1" applyFill="1" applyBorder="1" applyAlignment="1">
      <alignment horizontal="center"/>
    </xf>
    <xf numFmtId="0" fontId="1" fillId="0" borderId="48" xfId="36" applyBorder="1" applyAlignment="1">
      <alignment/>
    </xf>
    <xf numFmtId="0" fontId="1" fillId="0" borderId="49" xfId="36" applyBorder="1" applyAlignment="1">
      <alignment/>
    </xf>
    <xf numFmtId="0" fontId="1" fillId="0" borderId="50" xfId="36" applyBorder="1" applyAlignment="1">
      <alignment/>
    </xf>
    <xf numFmtId="0" fontId="61" fillId="41" borderId="24" xfId="0" applyFont="1" applyFill="1" applyBorder="1" applyAlignment="1">
      <alignment horizontal="right" vertical="center" wrapText="1"/>
    </xf>
    <xf numFmtId="0" fontId="61" fillId="42" borderId="24" xfId="0" applyFont="1" applyFill="1" applyBorder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limaebulino.it/index.htm" TargetMode="External" /><Relationship Id="rId4" Type="http://schemas.openxmlformats.org/officeDocument/2006/relationships/hyperlink" Target="http://www.limaebulino.it/index.htm" TargetMode="External" /><Relationship Id="rId5" Type="http://schemas.openxmlformats.org/officeDocument/2006/relationships/image" Target="../media/image3.jpeg" /><Relationship Id="rId6" Type="http://schemas.openxmlformats.org/officeDocument/2006/relationships/hyperlink" Target="http://www.limaebulino.it/index.htm" TargetMode="External" /><Relationship Id="rId7" Type="http://schemas.openxmlformats.org/officeDocument/2006/relationships/hyperlink" Target="http://www.limaebulino.it/index.htm" TargetMode="External" /><Relationship Id="rId8" Type="http://schemas.openxmlformats.org/officeDocument/2006/relationships/image" Target="../media/image4.png" /><Relationship Id="rId9" Type="http://schemas.openxmlformats.org/officeDocument/2006/relationships/hyperlink" Target="http://www.limaebulino.it/index_file/mappa.htm" TargetMode="External" /><Relationship Id="rId10" Type="http://schemas.openxmlformats.org/officeDocument/2006/relationships/hyperlink" Target="http://www.limaebulino.it/index_file/mappa.htm" TargetMode="External" /><Relationship Id="rId11" Type="http://schemas.openxmlformats.org/officeDocument/2006/relationships/image" Target="../media/image5.png" /><Relationship Id="rId12" Type="http://schemas.openxmlformats.org/officeDocument/2006/relationships/hyperlink" Target="mailto:info@limaebulino.it" TargetMode="External" /><Relationship Id="rId13" Type="http://schemas.openxmlformats.org/officeDocument/2006/relationships/hyperlink" Target="mailto:info@limaebulino.it" TargetMode="External" /><Relationship Id="rId14" Type="http://schemas.openxmlformats.org/officeDocument/2006/relationships/hyperlink" Target="mailto:info@limaebulino.it" TargetMode="External" /><Relationship Id="rId15" Type="http://schemas.openxmlformats.org/officeDocument/2006/relationships/hyperlink" Target="http://www.limaebulino.it/index_file/affinazione.htm" TargetMode="External" /><Relationship Id="rId16" Type="http://schemas.openxmlformats.org/officeDocument/2006/relationships/image" Target="../media/image6.png" /><Relationship Id="rId17" Type="http://schemas.openxmlformats.org/officeDocument/2006/relationships/hyperlink" Target="http://www.limaebulino.it/index_file/elenco_prodotti.htm" TargetMode="External" /><Relationship Id="rId18" Type="http://schemas.openxmlformats.org/officeDocument/2006/relationships/hyperlink" Target="http://www.limaebulino.it/index_file/elenco_prodotti.htm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www.limaebulino.it/index_file/presentazione.htm" TargetMode="External" /><Relationship Id="rId21" Type="http://schemas.openxmlformats.org/officeDocument/2006/relationships/hyperlink" Target="http://www.limaebulino.it/index_file/presentazione.htm" TargetMode="External" /><Relationship Id="rId22" Type="http://schemas.openxmlformats.org/officeDocument/2006/relationships/hyperlink" Target="http://www.limaebulino.it/index_file/presentazione.htm" TargetMode="External" /><Relationship Id="rId23" Type="http://schemas.openxmlformats.org/officeDocument/2006/relationships/hyperlink" Target="http://www.limaebulino.it/index_file/elenco_prodotti.htm" TargetMode="External" /><Relationship Id="rId24" Type="http://schemas.openxmlformats.org/officeDocument/2006/relationships/hyperlink" Target="http://www.limaebulino.it/index_file/platino.htm" TargetMode="External" /><Relationship Id="rId25" Type="http://schemas.openxmlformats.org/officeDocument/2006/relationships/hyperlink" Target="http://www.limaebulino.it/index_file/affinazione.htm" TargetMode="External" /><Relationship Id="rId26" Type="http://schemas.openxmlformats.org/officeDocument/2006/relationships/hyperlink" Target="http://www.limaebulino.it/index_file/fedi.htm" TargetMode="External" /><Relationship Id="rId27" Type="http://schemas.openxmlformats.org/officeDocument/2006/relationships/hyperlink" Target="http://www.limaebulino.it/index_file/consigli.htm" TargetMode="External" /><Relationship Id="rId28" Type="http://schemas.openxmlformats.org/officeDocument/2006/relationships/hyperlink" Target="http://www.limaebulino.it/index_file/mappa.htm" TargetMode="External" /><Relationship Id="rId29" Type="http://schemas.openxmlformats.org/officeDocument/2006/relationships/image" Target="../media/image8.jpeg" /><Relationship Id="rId30" Type="http://schemas.openxmlformats.org/officeDocument/2006/relationships/hyperlink" Target="http://www.limaebulino.it/index_file/fedi.htm" TargetMode="External" /><Relationship Id="rId31" Type="http://schemas.openxmlformats.org/officeDocument/2006/relationships/hyperlink" Target="http://www.limaebulino.it/index_file/fedi.htm" TargetMode="External" /><Relationship Id="rId32" Type="http://schemas.openxmlformats.org/officeDocument/2006/relationships/image" Target="../media/image9.jpeg" /><Relationship Id="rId33" Type="http://schemas.openxmlformats.org/officeDocument/2006/relationships/hyperlink" Target="http://www.limaebulino.it/index_file/platino.htm" TargetMode="External" /><Relationship Id="rId34" Type="http://schemas.openxmlformats.org/officeDocument/2006/relationships/hyperlink" Target="http://www.limaebulino.it/index_file/platino.htm" TargetMode="External" /><Relationship Id="rId35" Type="http://schemas.openxmlformats.org/officeDocument/2006/relationships/image" Target="../media/image10.wmf" /><Relationship Id="rId36" Type="http://schemas.openxmlformats.org/officeDocument/2006/relationships/hyperlink" Target="http://www.limaebulino.it/index_file/affinazione.htm" TargetMode="External" /><Relationship Id="rId37" Type="http://schemas.openxmlformats.org/officeDocument/2006/relationships/hyperlink" Target="http://www.limaebulino.it/index_file/affinazione.htm" TargetMode="External" /><Relationship Id="rId38" Type="http://schemas.openxmlformats.org/officeDocument/2006/relationships/hyperlink" Target="http://www.limaebulino.it/index_file/affinazione.htm" TargetMode="External" /><Relationship Id="rId39" Type="http://schemas.openxmlformats.org/officeDocument/2006/relationships/hyperlink" Target="http://www.limaebulino.it/index.htm" TargetMode="External" /><Relationship Id="rId40" Type="http://schemas.openxmlformats.org/officeDocument/2006/relationships/image" Target="../media/image11.png" /><Relationship Id="rId41" Type="http://schemas.openxmlformats.org/officeDocument/2006/relationships/hyperlink" Target="http://www.limaebulino.it/index_file/consigli.htm" TargetMode="External" /><Relationship Id="rId42" Type="http://schemas.openxmlformats.org/officeDocument/2006/relationships/hyperlink" Target="http://www.limaebulino.it/index_file/consigli.htm" TargetMode="External" /><Relationship Id="rId43" Type="http://schemas.openxmlformats.org/officeDocument/2006/relationships/image" Target="http://www.shinystat.com/cgi-bin/shinystat.cgi?USER=limaebulino" TargetMode="External" /><Relationship Id="rId44" Type="http://schemas.openxmlformats.org/officeDocument/2006/relationships/hyperlink" Target="http://www.shinystat.com/" TargetMode="External" /><Relationship Id="rId45" Type="http://schemas.openxmlformats.org/officeDocument/2006/relationships/hyperlink" Target="http://www.shinystat.com/" TargetMode="External" /><Relationship Id="rId46" Type="http://schemas.openxmlformats.org/officeDocument/2006/relationships/hyperlink" Target="http://www.limaebulino.it/index_file/presentazione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485775</xdr:rowOff>
    </xdr:from>
    <xdr:to>
      <xdr:col>0</xdr:col>
      <xdr:colOff>1085850</xdr:colOff>
      <xdr:row>2</xdr:row>
      <xdr:rowOff>180975</xdr:rowOff>
    </xdr:to>
    <xdr:pic>
      <xdr:nvPicPr>
        <xdr:cNvPr id="2" name="Picture 15" descr="maillima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57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95250</xdr:rowOff>
    </xdr:from>
    <xdr:to>
      <xdr:col>1</xdr:col>
      <xdr:colOff>904875</xdr:colOff>
      <xdr:row>2</xdr:row>
      <xdr:rowOff>381000</xdr:rowOff>
    </xdr:to>
    <xdr:pic>
      <xdr:nvPicPr>
        <xdr:cNvPr id="3" name="Picture 1" descr="image013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1100" y="800100"/>
          <a:ext cx="828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676275</xdr:colOff>
      <xdr:row>0</xdr:row>
      <xdr:rowOff>628650</xdr:rowOff>
    </xdr:to>
    <xdr:pic>
      <xdr:nvPicPr>
        <xdr:cNvPr id="4" name="Picture 16" descr="j0213508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62825" y="0"/>
          <a:ext cx="571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790575</xdr:colOff>
      <xdr:row>0</xdr:row>
      <xdr:rowOff>180975</xdr:rowOff>
    </xdr:from>
    <xdr:to>
      <xdr:col>2</xdr:col>
      <xdr:colOff>371475</xdr:colOff>
      <xdr:row>0</xdr:row>
      <xdr:rowOff>609600</xdr:rowOff>
    </xdr:to>
    <xdr:pic>
      <xdr:nvPicPr>
        <xdr:cNvPr id="5" name="Picture 18" descr="j0303432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95475" y="180975"/>
          <a:ext cx="552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0</xdr:row>
      <xdr:rowOff>371475</xdr:rowOff>
    </xdr:from>
    <xdr:to>
      <xdr:col>1</xdr:col>
      <xdr:colOff>866775</xdr:colOff>
      <xdr:row>0</xdr:row>
      <xdr:rowOff>619125</xdr:rowOff>
    </xdr:to>
    <xdr:sp>
      <xdr:nvSpPr>
        <xdr:cNvPr id="6" name="Text Box 19">
          <a:hlinkClick r:id="rId14"/>
        </xdr:cNvPr>
        <xdr:cNvSpPr txBox="1">
          <a:spLocks noChangeArrowheads="1"/>
        </xdr:cNvSpPr>
      </xdr:nvSpPr>
      <xdr:spPr>
        <a:xfrm>
          <a:off x="1524000" y="37147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7526" tIns="17526" rIns="17526" bIns="17526"/>
        <a:p>
          <a:pPr algn="l">
            <a:defRPr/>
          </a:pPr>
          <a:r>
            <a:rPr lang="en-US" cap="none" sz="1200" b="1" i="0" u="none" baseline="0">
              <a:solidFill>
                <a:srgbClr val="333333"/>
              </a:solidFill>
            </a:rPr>
            <a:t>mail
</a:t>
          </a:r>
        </a:p>
      </xdr:txBody>
    </xdr:sp>
    <xdr:clientData/>
  </xdr:twoCellAnchor>
  <xdr:twoCellAnchor>
    <xdr:from>
      <xdr:col>11</xdr:col>
      <xdr:colOff>19050</xdr:colOff>
      <xdr:row>7</xdr:row>
      <xdr:rowOff>371475</xdr:rowOff>
    </xdr:from>
    <xdr:to>
      <xdr:col>11</xdr:col>
      <xdr:colOff>19050</xdr:colOff>
      <xdr:row>7</xdr:row>
      <xdr:rowOff>600075</xdr:rowOff>
    </xdr:to>
    <xdr:sp>
      <xdr:nvSpPr>
        <xdr:cNvPr id="7" name="Rectangle 21" descr="j0286766">
          <a:hlinkClick r:id="rId15"/>
        </xdr:cNvPr>
        <xdr:cNvSpPr>
          <a:spLocks noChangeAspect="1"/>
        </xdr:cNvSpPr>
      </xdr:nvSpPr>
      <xdr:spPr>
        <a:xfrm>
          <a:off x="8067675" y="37242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10</xdr:row>
      <xdr:rowOff>333375</xdr:rowOff>
    </xdr:from>
    <xdr:to>
      <xdr:col>0</xdr:col>
      <xdr:colOff>1028700</xdr:colOff>
      <xdr:row>10</xdr:row>
      <xdr:rowOff>1362075</xdr:rowOff>
    </xdr:to>
    <xdr:pic>
      <xdr:nvPicPr>
        <xdr:cNvPr id="8" name="Picture 24" descr="j0284168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3350" y="5810250"/>
          <a:ext cx="8953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10</xdr:row>
      <xdr:rowOff>371475</xdr:rowOff>
    </xdr:from>
    <xdr:to>
      <xdr:col>2</xdr:col>
      <xdr:colOff>438150</xdr:colOff>
      <xdr:row>10</xdr:row>
      <xdr:rowOff>1381125</xdr:rowOff>
    </xdr:to>
    <xdr:pic>
      <xdr:nvPicPr>
        <xdr:cNvPr id="9" name="Picture 26" descr="image007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0225" y="5848350"/>
          <a:ext cx="7143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10</xdr:row>
      <xdr:rowOff>66675</xdr:rowOff>
    </xdr:from>
    <xdr:to>
      <xdr:col>2</xdr:col>
      <xdr:colOff>0</xdr:colOff>
      <xdr:row>10</xdr:row>
      <xdr:rowOff>371475</xdr:rowOff>
    </xdr:to>
    <xdr:sp>
      <xdr:nvSpPr>
        <xdr:cNvPr id="10" name="Text Box 27">
          <a:hlinkClick r:id="rId22"/>
        </xdr:cNvPr>
        <xdr:cNvSpPr txBox="1">
          <a:spLocks noChangeArrowheads="1"/>
        </xdr:cNvSpPr>
      </xdr:nvSpPr>
      <xdr:spPr>
        <a:xfrm>
          <a:off x="1466850" y="5543550"/>
          <a:ext cx="609600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195" tIns="36195" rIns="36195" bIns="36195"/>
        <a:p>
          <a:pPr algn="ctr">
            <a:defRPr/>
          </a:pPr>
          <a:r>
            <a:rPr lang="en-US" cap="none" sz="800" b="0" i="0" u="none" baseline="0">
              <a:solidFill>
                <a:srgbClr val="333399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0" i="0" u="none" baseline="0">
              <a:solidFill>
                <a:srgbClr val="333399"/>
              </a:solidFill>
              <a:latin typeface="Arial Black"/>
              <a:ea typeface="Arial Black"/>
              <a:cs typeface="Arial Black"/>
            </a:rPr>
            <a:t>azienda</a:t>
          </a:r>
          <a:r>
            <a:rPr lang="en-US" cap="none" sz="800" b="0" i="0" u="none" baseline="0">
              <a:solidFill>
                <a:srgbClr val="333399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76200</xdr:colOff>
      <xdr:row>10</xdr:row>
      <xdr:rowOff>66675</xdr:rowOff>
    </xdr:from>
    <xdr:to>
      <xdr:col>1</xdr:col>
      <xdr:colOff>76200</xdr:colOff>
      <xdr:row>10</xdr:row>
      <xdr:rowOff>342900</xdr:rowOff>
    </xdr:to>
    <xdr:sp>
      <xdr:nvSpPr>
        <xdr:cNvPr id="11" name="Text Box 28">
          <a:hlinkClick r:id="rId23"/>
        </xdr:cNvPr>
        <xdr:cNvSpPr txBox="1">
          <a:spLocks noChangeArrowheads="1"/>
        </xdr:cNvSpPr>
      </xdr:nvSpPr>
      <xdr:spPr>
        <a:xfrm>
          <a:off x="76200" y="5543550"/>
          <a:ext cx="110490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36195" rIns="0" bIns="36195"/>
        <a:p>
          <a:pPr algn="ctr">
            <a:defRPr/>
          </a:pPr>
          <a:r>
            <a:rPr lang="en-US" cap="none" sz="1200" b="0" i="0" u="none" baseline="0">
              <a:solidFill>
                <a:srgbClr val="333399"/>
              </a:solidFill>
              <a:latin typeface="Arial Black"/>
              <a:ea typeface="Arial Black"/>
              <a:cs typeface="Arial Black"/>
            </a:rPr>
            <a:t> Semilavorati</a:t>
          </a:r>
          <a:r>
            <a:rPr lang="en-US" cap="none" sz="800" b="0" i="0" u="none" baseline="0">
              <a:solidFill>
                <a:srgbClr val="333399"/>
              </a:solidFill>
              <a:latin typeface="Arial Black"/>
              <a:ea typeface="Arial Black"/>
              <a:cs typeface="Arial Black"/>
            </a:rPr>
            <a:t>  
</a:t>
          </a:r>
        </a:p>
      </xdr:txBody>
    </xdr:sp>
    <xdr:clientData/>
  </xdr:twoCellAnchor>
  <xdr:twoCellAnchor>
    <xdr:from>
      <xdr:col>9</xdr:col>
      <xdr:colOff>142875</xdr:colOff>
      <xdr:row>10</xdr:row>
      <xdr:rowOff>85725</xdr:rowOff>
    </xdr:from>
    <xdr:to>
      <xdr:col>10</xdr:col>
      <xdr:colOff>676275</xdr:colOff>
      <xdr:row>10</xdr:row>
      <xdr:rowOff>438150</xdr:rowOff>
    </xdr:to>
    <xdr:sp>
      <xdr:nvSpPr>
        <xdr:cNvPr id="12" name="Text Box 29">
          <a:hlinkClick r:id="rId24"/>
        </xdr:cNvPr>
        <xdr:cNvSpPr txBox="1">
          <a:spLocks noChangeArrowheads="1"/>
        </xdr:cNvSpPr>
      </xdr:nvSpPr>
      <xdr:spPr>
        <a:xfrm>
          <a:off x="6753225" y="5562600"/>
          <a:ext cx="1181100" cy="3524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36195" rIns="0" bIns="36195"/>
        <a:p>
          <a:pPr algn="ctr">
            <a:defRPr/>
          </a:pPr>
          <a:r>
            <a:rPr lang="en-US" cap="none" sz="800" b="0" i="0" u="none" baseline="0">
              <a:solidFill>
                <a:srgbClr val="333399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0" i="0" u="none" baseline="0">
              <a:solidFill>
                <a:srgbClr val="333399"/>
              </a:solidFill>
              <a:latin typeface="Arial Black"/>
              <a:ea typeface="Arial Black"/>
              <a:cs typeface="Arial Black"/>
            </a:rPr>
            <a:t> Il platino</a:t>
          </a:r>
          <a:r>
            <a:rPr lang="en-US" cap="none" sz="800" b="0" i="0" u="none" baseline="0">
              <a:solidFill>
                <a:srgbClr val="333399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11</xdr:col>
      <xdr:colOff>19050</xdr:colOff>
      <xdr:row>7</xdr:row>
      <xdr:rowOff>76200</xdr:rowOff>
    </xdr:from>
    <xdr:to>
      <xdr:col>11</xdr:col>
      <xdr:colOff>19050</xdr:colOff>
      <xdr:row>7</xdr:row>
      <xdr:rowOff>361950</xdr:rowOff>
    </xdr:to>
    <xdr:sp>
      <xdr:nvSpPr>
        <xdr:cNvPr id="13" name="Text Box 30">
          <a:hlinkClick r:id="rId25"/>
        </xdr:cNvPr>
        <xdr:cNvSpPr txBox="1">
          <a:spLocks noChangeArrowheads="1"/>
        </xdr:cNvSpPr>
      </xdr:nvSpPr>
      <xdr:spPr>
        <a:xfrm>
          <a:off x="8067675" y="3429000"/>
          <a:ext cx="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36195" rIns="0" bIns="36195"/>
        <a:p>
          <a:pPr algn="ctr">
            <a:defRPr/>
          </a:pPr>
          <a:r>
            <a:rPr lang="en-US" cap="none" sz="1200" b="0" i="0" u="none" baseline="0">
              <a:solidFill>
                <a:srgbClr val="333399"/>
              </a:solidFill>
              <a:latin typeface="Arial Black"/>
              <a:ea typeface="Arial Black"/>
              <a:cs typeface="Arial Black"/>
            </a:rPr>
            <a:t>  affinazioni</a:t>
          </a:r>
          <a:r>
            <a:rPr lang="en-US" cap="none" sz="800" b="0" i="0" u="none" baseline="0">
              <a:solidFill>
                <a:srgbClr val="333399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28575</xdr:colOff>
      <xdr:row>3</xdr:row>
      <xdr:rowOff>276225</xdr:rowOff>
    </xdr:from>
    <xdr:to>
      <xdr:col>0</xdr:col>
      <xdr:colOff>1095375</xdr:colOff>
      <xdr:row>4</xdr:row>
      <xdr:rowOff>257175</xdr:rowOff>
    </xdr:to>
    <xdr:sp>
      <xdr:nvSpPr>
        <xdr:cNvPr id="14" name="Text Box 31">
          <a:hlinkClick r:id="rId26"/>
        </xdr:cNvPr>
        <xdr:cNvSpPr txBox="1">
          <a:spLocks noChangeArrowheads="1"/>
        </xdr:cNvSpPr>
      </xdr:nvSpPr>
      <xdr:spPr>
        <a:xfrm>
          <a:off x="28575" y="1990725"/>
          <a:ext cx="106680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36195" rIns="0" bIns="36195"/>
        <a:p>
          <a:pPr algn="ctr">
            <a:defRPr/>
          </a:pPr>
          <a:r>
            <a:rPr lang="en-US" cap="none" sz="1200" b="0" i="0" u="none" baseline="0">
              <a:solidFill>
                <a:srgbClr val="333399"/>
              </a:solidFill>
              <a:latin typeface="Arial Black"/>
              <a:ea typeface="Arial Black"/>
              <a:cs typeface="Arial Black"/>
            </a:rPr>
            <a:t>anelli e fedi</a:t>
          </a:r>
          <a:r>
            <a:rPr lang="en-US" cap="none" sz="800" b="0" i="0" u="none" baseline="0">
              <a:solidFill>
                <a:srgbClr val="333399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219075</xdr:colOff>
      <xdr:row>10</xdr:row>
      <xdr:rowOff>76200</xdr:rowOff>
    </xdr:from>
    <xdr:to>
      <xdr:col>5</xdr:col>
      <xdr:colOff>390525</xdr:colOff>
      <xdr:row>10</xdr:row>
      <xdr:rowOff>390525</xdr:rowOff>
    </xdr:to>
    <xdr:sp>
      <xdr:nvSpPr>
        <xdr:cNvPr id="15" name="Text Box 33">
          <a:hlinkClick r:id="rId27"/>
        </xdr:cNvPr>
        <xdr:cNvSpPr txBox="1">
          <a:spLocks noChangeAspect="1" noChangeArrowheads="1"/>
        </xdr:cNvSpPr>
      </xdr:nvSpPr>
      <xdr:spPr>
        <a:xfrm>
          <a:off x="3590925" y="5553075"/>
          <a:ext cx="819150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36195" rIns="0" bIns="36195"/>
        <a:p>
          <a:pPr algn="l">
            <a:defRPr/>
          </a:pPr>
          <a:r>
            <a:rPr lang="en-US" cap="none" sz="1200" b="0" i="0" u="none" baseline="0">
              <a:solidFill>
                <a:srgbClr val="333399"/>
              </a:solidFill>
              <a:latin typeface="Arial Black"/>
              <a:ea typeface="Arial Black"/>
              <a:cs typeface="Arial Black"/>
            </a:rPr>
            <a:t>Consigli tecnici</a:t>
          </a:r>
          <a:r>
            <a:rPr lang="en-US" cap="none" sz="800" b="0" i="0" u="none" baseline="0">
              <a:solidFill>
                <a:srgbClr val="333399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8</xdr:col>
      <xdr:colOff>238125</xdr:colOff>
      <xdr:row>0</xdr:row>
      <xdr:rowOff>123825</xdr:rowOff>
    </xdr:from>
    <xdr:to>
      <xdr:col>9</xdr:col>
      <xdr:colOff>552450</xdr:colOff>
      <xdr:row>0</xdr:row>
      <xdr:rowOff>609600</xdr:rowOff>
    </xdr:to>
    <xdr:sp>
      <xdr:nvSpPr>
        <xdr:cNvPr id="16" name="Text Box 17">
          <a:hlinkClick r:id="rId28"/>
        </xdr:cNvPr>
        <xdr:cNvSpPr txBox="1">
          <a:spLocks noChangeAspect="1" noChangeArrowheads="1"/>
        </xdr:cNvSpPr>
      </xdr:nvSpPr>
      <xdr:spPr>
        <a:xfrm>
          <a:off x="6200775" y="123825"/>
          <a:ext cx="9620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7526" tIns="17526" rIns="17526" bIns="17526"/>
        <a:p>
          <a:pPr algn="l">
            <a:defRPr/>
          </a:pPr>
          <a:r>
            <a:rPr lang="en-US" cap="none" sz="12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Mappa del sito</a:t>
          </a:r>
          <a:r>
            <a:rPr lang="en-US" cap="none" sz="120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0</xdr:col>
      <xdr:colOff>66675</xdr:colOff>
      <xdr:row>4</xdr:row>
      <xdr:rowOff>409575</xdr:rowOff>
    </xdr:from>
    <xdr:to>
      <xdr:col>0</xdr:col>
      <xdr:colOff>1057275</xdr:colOff>
      <xdr:row>7</xdr:row>
      <xdr:rowOff>142875</xdr:rowOff>
    </xdr:to>
    <xdr:pic>
      <xdr:nvPicPr>
        <xdr:cNvPr id="17" name="Picture 34" descr="lisciaincisa-confort-pt">
          <a:hlinkClick r:id="rId31"/>
        </xdr:cNvPr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6675" y="2419350"/>
          <a:ext cx="990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10</xdr:row>
      <xdr:rowOff>409575</xdr:rowOff>
    </xdr:from>
    <xdr:to>
      <xdr:col>10</xdr:col>
      <xdr:colOff>542925</xdr:colOff>
      <xdr:row>10</xdr:row>
      <xdr:rowOff>1409700</xdr:rowOff>
    </xdr:to>
    <xdr:pic>
      <xdr:nvPicPr>
        <xdr:cNvPr id="18" name="Picture 35" descr="lisciabrillante-pt">
          <a:hlinkClick r:id="rId34"/>
        </xdr:cNvPr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848475" y="5886450"/>
          <a:ext cx="952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10</xdr:row>
      <xdr:rowOff>409575</xdr:rowOff>
    </xdr:from>
    <xdr:to>
      <xdr:col>8</xdr:col>
      <xdr:colOff>247650</xdr:colOff>
      <xdr:row>10</xdr:row>
      <xdr:rowOff>1438275</xdr:rowOff>
    </xdr:to>
    <xdr:pic>
      <xdr:nvPicPr>
        <xdr:cNvPr id="19" name="Picture 36" descr="MCj02317280000[1]">
          <a:hlinkClick r:id="rId37"/>
        </xdr:cNvPr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00625" y="5886450"/>
          <a:ext cx="12096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10</xdr:row>
      <xdr:rowOff>66675</xdr:rowOff>
    </xdr:from>
    <xdr:to>
      <xdr:col>8</xdr:col>
      <xdr:colOff>266700</xdr:colOff>
      <xdr:row>10</xdr:row>
      <xdr:rowOff>419100</xdr:rowOff>
    </xdr:to>
    <xdr:sp>
      <xdr:nvSpPr>
        <xdr:cNvPr id="20" name="Text Box 37">
          <a:hlinkClick r:id="rId38"/>
        </xdr:cNvPr>
        <xdr:cNvSpPr txBox="1">
          <a:spLocks noChangeAspect="1" noChangeArrowheads="1"/>
        </xdr:cNvSpPr>
      </xdr:nvSpPr>
      <xdr:spPr>
        <a:xfrm>
          <a:off x="4972050" y="5543550"/>
          <a:ext cx="1257300" cy="3524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36195" rIns="0" bIns="36195"/>
        <a:p>
          <a:pPr algn="ctr">
            <a:defRPr/>
          </a:pPr>
          <a:r>
            <a:rPr lang="en-US" cap="none" sz="1200" b="0" i="0" u="none" baseline="0">
              <a:solidFill>
                <a:srgbClr val="333399"/>
              </a:solidFill>
              <a:latin typeface="Arial Black"/>
              <a:ea typeface="Arial Black"/>
              <a:cs typeface="Arial Black"/>
            </a:rPr>
            <a:t>acquisto oro </a:t>
          </a:r>
          <a:r>
            <a:rPr lang="en-US" cap="none" sz="800" b="0" i="0" u="none" baseline="0">
              <a:solidFill>
                <a:srgbClr val="333399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333375</xdr:colOff>
      <xdr:row>0</xdr:row>
      <xdr:rowOff>38100</xdr:rowOff>
    </xdr:from>
    <xdr:to>
      <xdr:col>7</xdr:col>
      <xdr:colOff>495300</xdr:colOff>
      <xdr:row>0</xdr:row>
      <xdr:rowOff>657225</xdr:rowOff>
    </xdr:to>
    <xdr:sp>
      <xdr:nvSpPr>
        <xdr:cNvPr id="21" name="Text Box 38">
          <a:hlinkClick r:id="rId39"/>
        </xdr:cNvPr>
        <xdr:cNvSpPr txBox="1">
          <a:spLocks noChangeArrowheads="1"/>
        </xdr:cNvSpPr>
      </xdr:nvSpPr>
      <xdr:spPr>
        <a:xfrm>
          <a:off x="2409825" y="38100"/>
          <a:ext cx="3400425" cy="619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195" tIns="36195" rIns="36195" bIns="36195"/>
        <a:p>
          <a:pPr algn="ctr">
            <a:defRPr/>
          </a:pPr>
          <a:r>
            <a:rPr lang="en-US" cap="none" sz="2000" b="0" i="0" u="none" baseline="0">
              <a:solidFill>
                <a:srgbClr val="333399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Lima&amp;Bulino</a:t>
          </a:r>
          <a:r>
            <a:rPr lang="en-US" cap="none" sz="2000" b="0" i="0" u="none" baseline="0">
              <a:solidFill>
                <a:srgbClr val="333399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900" b="0" i="0" u="none" baseline="0">
              <a:solidFill>
                <a:srgbClr val="333399"/>
              </a:solidFill>
              <a:latin typeface="Georgia"/>
              <a:ea typeface="Georgia"/>
              <a:cs typeface="Georgia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Per i metalli preziosi</a:t>
          </a:r>
          <a:r>
            <a:rPr lang="en-US" cap="none" sz="900" b="0" i="0" u="none" baseline="0">
              <a:solidFill>
                <a:srgbClr val="333399"/>
              </a:solidFill>
              <a:latin typeface="Georgia"/>
              <a:ea typeface="Georgia"/>
              <a:cs typeface="Georgia"/>
            </a:rPr>
            <a:t>
</a:t>
          </a:r>
        </a:p>
      </xdr:txBody>
    </xdr:sp>
    <xdr:clientData/>
  </xdr:twoCellAnchor>
  <xdr:twoCellAnchor editAs="oneCell">
    <xdr:from>
      <xdr:col>4</xdr:col>
      <xdr:colOff>142875</xdr:colOff>
      <xdr:row>10</xdr:row>
      <xdr:rowOff>419100</xdr:rowOff>
    </xdr:from>
    <xdr:to>
      <xdr:col>5</xdr:col>
      <xdr:colOff>333375</xdr:colOff>
      <xdr:row>10</xdr:row>
      <xdr:rowOff>1457325</xdr:rowOff>
    </xdr:to>
    <xdr:pic>
      <xdr:nvPicPr>
        <xdr:cNvPr id="22" name="Picture 41" descr="j0188351">
          <a:hlinkClick r:id="rId42"/>
        </xdr:cNvPr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514725" y="5895975"/>
          <a:ext cx="838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0</xdr:row>
      <xdr:rowOff>409575</xdr:rowOff>
    </xdr:to>
    <xdr:pic>
      <xdr:nvPicPr>
        <xdr:cNvPr id="23" name="Picture 43" descr="Web analytics">
          <a:hlinkClick r:id="rId45"/>
        </xdr:cNvPr>
        <xdr:cNvPicPr preferRelativeResize="1">
          <a:picLocks noChangeAspect="1"/>
        </xdr:cNvPicPr>
      </xdr:nvPicPr>
      <xdr:blipFill>
        <a:blip r:link="rId43"/>
        <a:stretch>
          <a:fillRect/>
        </a:stretch>
      </xdr:blipFill>
      <xdr:spPr>
        <a:xfrm>
          <a:off x="0" y="0"/>
          <a:ext cx="952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10</xdr:row>
      <xdr:rowOff>66675</xdr:rowOff>
    </xdr:from>
    <xdr:to>
      <xdr:col>2</xdr:col>
      <xdr:colOff>485775</xdr:colOff>
      <xdr:row>10</xdr:row>
      <xdr:rowOff>381000</xdr:rowOff>
    </xdr:to>
    <xdr:sp>
      <xdr:nvSpPr>
        <xdr:cNvPr id="24" name="Text Box 45">
          <a:hlinkClick r:id="rId46"/>
        </xdr:cNvPr>
        <xdr:cNvSpPr txBox="1">
          <a:spLocks noChangeAspect="1" noChangeArrowheads="1"/>
        </xdr:cNvSpPr>
      </xdr:nvSpPr>
      <xdr:spPr>
        <a:xfrm>
          <a:off x="1743075" y="5543550"/>
          <a:ext cx="819150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36195" rIns="0" bIns="36195" anchor="ctr"/>
        <a:p>
          <a:pPr algn="ctr">
            <a:defRPr/>
          </a:pPr>
          <a:r>
            <a:rPr lang="en-US" cap="none" sz="1200" b="0" i="0" u="none" baseline="0">
              <a:solidFill>
                <a:srgbClr val="333399"/>
              </a:solidFill>
              <a:latin typeface="Arial Black"/>
              <a:ea typeface="Arial Black"/>
              <a:cs typeface="Arial Black"/>
            </a:rPr>
            <a:t>Azienda</a:t>
          </a:r>
          <a:r>
            <a:rPr lang="en-US" cap="none" sz="800" b="0" i="0" u="none" baseline="0">
              <a:solidFill>
                <a:srgbClr val="333399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800" b="0" i="0" u="none" baseline="0">
              <a:solidFill>
                <a:srgbClr val="333399"/>
              </a:solidFill>
              <a:latin typeface="Arial Black"/>
              <a:ea typeface="Arial Black"/>
              <a:cs typeface="Arial Black"/>
            </a:rPr>
            <a:t>Azienda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maebulino.it/" TargetMode="External" /><Relationship Id="rId2" Type="http://schemas.openxmlformats.org/officeDocument/2006/relationships/drawing" Target="../drawings/drawing1.xml" /><Relationship Id="rId3" Type="http://schemas.openxmlformats.org/officeDocument/2006/relationships/image" Target="../media/image12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oney.msn.com/" TargetMode="External" /><Relationship Id="rId2" Type="http://schemas.openxmlformats.org/officeDocument/2006/relationships/hyperlink" Target="http://investing.money.msn.com/investments/stock-price?symbol=/USDARS" TargetMode="External" /><Relationship Id="rId3" Type="http://schemas.openxmlformats.org/officeDocument/2006/relationships/hyperlink" Target="http://investing.money.msn.com/investments/stock-price?symbol=/USDAUD" TargetMode="External" /><Relationship Id="rId4" Type="http://schemas.openxmlformats.org/officeDocument/2006/relationships/hyperlink" Target="http://investing.money.msn.com/investments/stock-price?symbol=/USDBHD" TargetMode="External" /><Relationship Id="rId5" Type="http://schemas.openxmlformats.org/officeDocument/2006/relationships/hyperlink" Target="http://investing.money.msn.com/investments/stock-price?symbol=/USDBOB" TargetMode="External" /><Relationship Id="rId6" Type="http://schemas.openxmlformats.org/officeDocument/2006/relationships/hyperlink" Target="http://investing.money.msn.com/investments/stock-price?symbol=/USDBRL" TargetMode="External" /><Relationship Id="rId7" Type="http://schemas.openxmlformats.org/officeDocument/2006/relationships/hyperlink" Target="http://investing.money.msn.com/investments/stock-price?symbol=/USDGBP" TargetMode="External" /><Relationship Id="rId8" Type="http://schemas.openxmlformats.org/officeDocument/2006/relationships/hyperlink" Target="http://investing.money.msn.com/investments/stock-price?symbol=/USDCAD" TargetMode="External" /><Relationship Id="rId9" Type="http://schemas.openxmlformats.org/officeDocument/2006/relationships/hyperlink" Target="http://investing.money.msn.com/investments/stock-price?symbol=/USDCLP" TargetMode="External" /><Relationship Id="rId10" Type="http://schemas.openxmlformats.org/officeDocument/2006/relationships/hyperlink" Target="http://investing.money.msn.com/investments/stock-price?symbol=/USDCNY" TargetMode="External" /><Relationship Id="rId11" Type="http://schemas.openxmlformats.org/officeDocument/2006/relationships/hyperlink" Target="http://investing.money.msn.com/investments/stock-price?symbol=/USDCOP" TargetMode="External" /><Relationship Id="rId12" Type="http://schemas.openxmlformats.org/officeDocument/2006/relationships/hyperlink" Target="http://investing.money.msn.com/investments/stock-price?symbol=/USDCZK" TargetMode="External" /><Relationship Id="rId13" Type="http://schemas.openxmlformats.org/officeDocument/2006/relationships/hyperlink" Target="http://investing.money.msn.com/investments/stock-price?symbol=/USDDKK" TargetMode="External" /><Relationship Id="rId14" Type="http://schemas.openxmlformats.org/officeDocument/2006/relationships/hyperlink" Target="http://investing.money.msn.com/investments/stock-price?symbol=/USDEUR" TargetMode="External" /><Relationship Id="rId15" Type="http://schemas.openxmlformats.org/officeDocument/2006/relationships/hyperlink" Target="http://investing.money.msn.com/investments/stock-price?symbol=/USDEGP" TargetMode="External" /><Relationship Id="rId16" Type="http://schemas.openxmlformats.org/officeDocument/2006/relationships/hyperlink" Target="http://investing.money.msn.com/investments/stock-price?symbol=/USDHKD" TargetMode="External" /><Relationship Id="rId17" Type="http://schemas.openxmlformats.org/officeDocument/2006/relationships/hyperlink" Target="http://investing.money.msn.com/investments/stock-price?symbol=/USDHUF" TargetMode="External" /><Relationship Id="rId18" Type="http://schemas.openxmlformats.org/officeDocument/2006/relationships/hyperlink" Target="http://investing.money.msn.com/investments/stock-price?symbol=/USDINR" TargetMode="External" /><Relationship Id="rId19" Type="http://schemas.openxmlformats.org/officeDocument/2006/relationships/hyperlink" Target="http://investing.money.msn.com/investments/stock-price?symbol=/USDIDR" TargetMode="External" /><Relationship Id="rId20" Type="http://schemas.openxmlformats.org/officeDocument/2006/relationships/hyperlink" Target="http://investing.money.msn.com/investments/stock-price?symbol=/USDJPY" TargetMode="External" /><Relationship Id="rId21" Type="http://schemas.openxmlformats.org/officeDocument/2006/relationships/hyperlink" Target="http://investing.money.msn.com/investments/stock-price?symbol=/USDJOD" TargetMode="External" /><Relationship Id="rId22" Type="http://schemas.openxmlformats.org/officeDocument/2006/relationships/hyperlink" Target="http://investing.money.msn.com/investments/stock-price?symbol=/USDKES" TargetMode="External" /><Relationship Id="rId23" Type="http://schemas.openxmlformats.org/officeDocument/2006/relationships/hyperlink" Target="http://investing.money.msn.com/investments/stock-price?symbol=/USDKRW" TargetMode="External" /><Relationship Id="rId24" Type="http://schemas.openxmlformats.org/officeDocument/2006/relationships/hyperlink" Target="http://investing.money.msn.com/investments/stock-price?symbol=/USDKWD" TargetMode="External" /><Relationship Id="rId25" Type="http://schemas.openxmlformats.org/officeDocument/2006/relationships/hyperlink" Target="http://investing.money.msn.com/investments/stock-price?symbol=/USDMAD" TargetMode="External" /><Relationship Id="rId26" Type="http://schemas.openxmlformats.org/officeDocument/2006/relationships/hyperlink" Target="http://investing.money.msn.com/investments/stock-price?symbol=/USDMYR" TargetMode="External" /><Relationship Id="rId27" Type="http://schemas.openxmlformats.org/officeDocument/2006/relationships/hyperlink" Target="http://investing.money.msn.com/investments/stock-price?symbol=/USDMXN" TargetMode="External" /><Relationship Id="rId28" Type="http://schemas.openxmlformats.org/officeDocument/2006/relationships/hyperlink" Target="http://investing.money.msn.com/investments/stock-price?symbol=/USDNOK" TargetMode="External" /><Relationship Id="rId29" Type="http://schemas.openxmlformats.org/officeDocument/2006/relationships/hyperlink" Target="http://investing.money.msn.com/investments/stock-price?symbol=/USDOMR" TargetMode="External" /><Relationship Id="rId30" Type="http://schemas.openxmlformats.org/officeDocument/2006/relationships/hyperlink" Target="http://investing.money.msn.com/investments/stock-price?symbol=/USDPEN" TargetMode="External" /><Relationship Id="rId31" Type="http://schemas.openxmlformats.org/officeDocument/2006/relationships/hyperlink" Target="http://investing.money.msn.com/investments/stock-price?symbol=/USDPHP" TargetMode="External" /><Relationship Id="rId32" Type="http://schemas.openxmlformats.org/officeDocument/2006/relationships/hyperlink" Target="http://investing.money.msn.com/investments/stock-price?symbol=/USDPKR" TargetMode="External" /><Relationship Id="rId33" Type="http://schemas.openxmlformats.org/officeDocument/2006/relationships/hyperlink" Target="http://investing.money.msn.com/investments/stock-price?symbol=/USDSAR" TargetMode="External" /><Relationship Id="rId34" Type="http://schemas.openxmlformats.org/officeDocument/2006/relationships/hyperlink" Target="http://investing.money.msn.com/investments/stock-price?symbol=/USDSGD" TargetMode="External" /><Relationship Id="rId35" Type="http://schemas.openxmlformats.org/officeDocument/2006/relationships/hyperlink" Target="http://investing.money.msn.com/investments/stock-price?symbol=/USDZAR" TargetMode="External" /><Relationship Id="rId36" Type="http://schemas.openxmlformats.org/officeDocument/2006/relationships/hyperlink" Target="http://investing.money.msn.com/investments/stock-price?symbol=/USDSEK" TargetMode="External" /><Relationship Id="rId37" Type="http://schemas.openxmlformats.org/officeDocument/2006/relationships/hyperlink" Target="http://investing.money.msn.com/investments/stock-price?symbol=/USDCHF" TargetMode="External" /><Relationship Id="rId38" Type="http://schemas.openxmlformats.org/officeDocument/2006/relationships/hyperlink" Target="http://investing.money.msn.com/investments/stock-price?symbol=/USDTWD" TargetMode="External" /><Relationship Id="rId39" Type="http://schemas.openxmlformats.org/officeDocument/2006/relationships/hyperlink" Target="http://investing.money.msn.com/investments/stock-price?symbol=/USDTHB" TargetMode="External" /><Relationship Id="rId40" Type="http://schemas.openxmlformats.org/officeDocument/2006/relationships/hyperlink" Target="http://investing.money.msn.com/investments/stock-price?symbol=/USDTND" TargetMode="External" /><Relationship Id="rId41" Type="http://schemas.openxmlformats.org/officeDocument/2006/relationships/hyperlink" Target="http://investing.money.msn.com/investments/stock-price?symbol=/USDAED" TargetMode="External" /><Relationship Id="rId42" Type="http://schemas.openxmlformats.org/officeDocument/2006/relationships/hyperlink" Target="http://investing.money.msn.com/investments/stock-price?symbol=/USDVEF" TargetMode="External" /><Relationship Id="rId43" Type="http://schemas.openxmlformats.org/officeDocument/2006/relationships/hyperlink" Target="http://money.msn.com/" TargetMode="External" /><Relationship Id="rId44" Type="http://schemas.openxmlformats.org/officeDocument/2006/relationships/hyperlink" Target="http://officeupdate.microsoft.com/" TargetMode="External" /><Relationship Id="rId45" Type="http://schemas.openxmlformats.org/officeDocument/2006/relationships/hyperlink" Target="http://go.microsoft.com/fwlink/?LinkId=248688" TargetMode="External" /><Relationship Id="rId46" Type="http://schemas.openxmlformats.org/officeDocument/2006/relationships/hyperlink" Target="http://g.msn.com/0TO_/enus" TargetMode="External" /><Relationship Id="rId47" Type="http://schemas.openxmlformats.org/officeDocument/2006/relationships/hyperlink" Target="http://advertising.microsoft.com/msn" TargetMode="External" /><Relationship Id="rId48" Type="http://schemas.openxmlformats.org/officeDocument/2006/relationships/hyperlink" Target="http://www.msn.com/worldwide.aspx" TargetMode="External" /><Relationship Id="rId49" Type="http://schemas.openxmlformats.org/officeDocument/2006/relationships/hyperlink" Target="http://g.msn.com/AIPRIV/en-us" TargetMode="External" /><Relationship Id="rId50" Type="http://schemas.openxmlformats.org/officeDocument/2006/relationships/hyperlink" Target="http://www.microsoft.com/" TargetMode="External" /><Relationship Id="rId5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22"/>
  <sheetViews>
    <sheetView showGridLines="0" showRowColHeaders="0" tabSelected="1" zoomScale="88" zoomScaleNormal="88" zoomScalePageLayoutView="0" workbookViewId="0" topLeftCell="A1">
      <selection activeCell="A1" sqref="A1:A11"/>
    </sheetView>
  </sheetViews>
  <sheetFormatPr defaultColWidth="9.140625" defaultRowHeight="12.75"/>
  <cols>
    <col min="1" max="1" width="16.57421875" style="0" customWidth="1"/>
    <col min="2" max="2" width="14.57421875" style="0" customWidth="1"/>
    <col min="3" max="10" width="9.7109375" style="0" customWidth="1"/>
    <col min="11" max="11" width="12.140625" style="0" customWidth="1"/>
    <col min="12" max="12" width="0.2890625" style="0" hidden="1" customWidth="1"/>
    <col min="13" max="13" width="22.7109375" style="0" customWidth="1"/>
    <col min="14" max="14" width="21.7109375" style="0" customWidth="1"/>
    <col min="15" max="15" width="20.140625" style="0" customWidth="1"/>
  </cols>
  <sheetData>
    <row r="1" spans="1:12" ht="55.5" customHeight="1" thickBo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5" ht="39.75" customHeight="1" thickTop="1">
      <c r="A2" s="51"/>
      <c r="B2" s="57"/>
      <c r="C2" s="52" t="s">
        <v>0</v>
      </c>
      <c r="D2" s="52" t="s">
        <v>1</v>
      </c>
      <c r="E2" s="52" t="s">
        <v>2</v>
      </c>
      <c r="F2" s="52" t="s">
        <v>3</v>
      </c>
      <c r="G2" s="52" t="s">
        <v>45</v>
      </c>
      <c r="H2" s="52" t="s">
        <v>46</v>
      </c>
      <c r="I2" s="52" t="s">
        <v>47</v>
      </c>
      <c r="J2" s="52" t="s">
        <v>48</v>
      </c>
      <c r="K2" s="59" t="s">
        <v>4</v>
      </c>
      <c r="L2" s="50"/>
      <c r="M2" s="50"/>
      <c r="N2" s="50"/>
      <c r="O2" s="50"/>
    </row>
    <row r="3" spans="1:15" ht="39.75" customHeight="1">
      <c r="A3" s="51"/>
      <c r="B3" s="58"/>
      <c r="C3" s="53"/>
      <c r="D3" s="53"/>
      <c r="E3" s="53"/>
      <c r="F3" s="53"/>
      <c r="G3" s="53"/>
      <c r="H3" s="53"/>
      <c r="I3" s="53"/>
      <c r="J3" s="53"/>
      <c r="K3" s="60"/>
      <c r="L3" s="50"/>
      <c r="M3" s="50"/>
      <c r="N3" s="50"/>
      <c r="O3" s="50"/>
    </row>
    <row r="4" spans="1:15" ht="23.25" customHeight="1">
      <c r="A4" s="51"/>
      <c r="B4" s="9" t="s">
        <v>5</v>
      </c>
      <c r="C4" s="11" t="s">
        <v>6</v>
      </c>
      <c r="D4" s="11" t="s">
        <v>6</v>
      </c>
      <c r="E4" s="38" t="e">
        <f>+E5/C5</f>
        <v>#VALUE!</v>
      </c>
      <c r="F4" s="11" t="s">
        <v>6</v>
      </c>
      <c r="G4" s="11" t="s">
        <v>6</v>
      </c>
      <c r="H4" s="11" t="s">
        <v>6</v>
      </c>
      <c r="I4" s="11" t="s">
        <v>6</v>
      </c>
      <c r="J4" s="11" t="s">
        <v>6</v>
      </c>
      <c r="K4" s="60"/>
      <c r="L4" s="50"/>
      <c r="M4" s="50"/>
      <c r="N4" s="50"/>
      <c r="O4" s="50"/>
    </row>
    <row r="5" spans="1:15" ht="39" customHeight="1">
      <c r="A5" s="51"/>
      <c r="B5" s="25" t="s">
        <v>7</v>
      </c>
      <c r="C5" s="16" t="str">
        <f>+dati!F8</f>
        <v>1387.70</v>
      </c>
      <c r="D5" s="17">
        <f>+dati!F9</f>
        <v>1.0166666666666666</v>
      </c>
      <c r="E5" s="17">
        <f>+dati!F10</f>
        <v>62.458333333333336</v>
      </c>
      <c r="F5" s="17">
        <f>+dati!F11</f>
        <v>29.25</v>
      </c>
      <c r="G5" s="18">
        <f>+rodio2!C197</f>
        <v>0</v>
      </c>
      <c r="H5" s="18">
        <f>+rodio2!C199</f>
        <v>0</v>
      </c>
      <c r="I5" s="18">
        <f>+rodio2!C198</f>
        <v>0</v>
      </c>
      <c r="J5" s="18">
        <f>+rodio2!C200</f>
        <v>0</v>
      </c>
      <c r="K5" s="61"/>
      <c r="L5" s="50"/>
      <c r="M5" s="50"/>
      <c r="N5" s="50"/>
      <c r="O5" s="50"/>
    </row>
    <row r="6" spans="1:15" ht="32.25" customHeight="1">
      <c r="A6" s="51"/>
      <c r="B6" s="10" t="s">
        <v>8</v>
      </c>
      <c r="C6" s="23">
        <f>+INT(C7*1936.27/10)*10</f>
        <v>65540</v>
      </c>
      <c r="D6" s="24">
        <f>+INT(+D7*1936.27)</f>
        <v>1143</v>
      </c>
      <c r="E6" s="24">
        <f aca="true" t="shared" si="0" ref="E6:J6">+INT(E7*193.627+1)*10</f>
        <v>70960</v>
      </c>
      <c r="F6" s="24">
        <f t="shared" si="0"/>
        <v>33270</v>
      </c>
      <c r="G6" s="24">
        <f t="shared" si="0"/>
        <v>10</v>
      </c>
      <c r="H6" s="24">
        <f t="shared" si="0"/>
        <v>10</v>
      </c>
      <c r="I6" s="24">
        <f t="shared" si="0"/>
        <v>10</v>
      </c>
      <c r="J6" s="24">
        <f t="shared" si="0"/>
        <v>10</v>
      </c>
      <c r="K6" s="14">
        <f>+cambi!B17</f>
        <v>1.3195</v>
      </c>
      <c r="L6" s="50"/>
      <c r="M6" s="50"/>
      <c r="N6" s="50"/>
      <c r="O6" s="50"/>
    </row>
    <row r="7" spans="1:15" ht="34.5" customHeight="1" thickBot="1">
      <c r="A7" s="51"/>
      <c r="B7" s="26" t="s">
        <v>9</v>
      </c>
      <c r="C7" s="19">
        <f>+((+dati!AD9+1.5)/31.1035)/+$K6</f>
        <v>33.85145804532025</v>
      </c>
      <c r="D7" s="20">
        <f>+((+dati!AD10+0.1)/31.1035)/+$K6</f>
        <v>0.59062790117132</v>
      </c>
      <c r="E7" s="21">
        <f>+((+dati!AD11+5)/31.1035)/+$K6</f>
        <v>36.646219610619035</v>
      </c>
      <c r="F7" s="21">
        <f>+((+dati!AD12+3)/31.1035)/+$K6</f>
        <v>17.177915442476134</v>
      </c>
      <c r="G7" s="22">
        <f>+((+G5)/31.1035)/+$K6</f>
        <v>0</v>
      </c>
      <c r="H7" s="21">
        <f>+((+H5)/31.1035)/+$K6</f>
        <v>0</v>
      </c>
      <c r="I7" s="21">
        <f>+((+I5)/31.1035)/+$K6</f>
        <v>0</v>
      </c>
      <c r="J7" s="21">
        <f>+((+J5)/31.1035)/+$K6</f>
        <v>0</v>
      </c>
      <c r="K7" s="15">
        <f>1/K6</f>
        <v>0.7578628268283442</v>
      </c>
      <c r="L7" s="50"/>
      <c r="M7" s="50"/>
      <c r="N7" s="50"/>
      <c r="O7" s="50"/>
    </row>
    <row r="8" spans="1:15" ht="47.25" customHeight="1" thickBot="1">
      <c r="A8" s="51"/>
      <c r="B8" s="12" t="s">
        <v>10</v>
      </c>
      <c r="C8" s="13">
        <f>+oil!C13</f>
        <v>4.595138888888889</v>
      </c>
      <c r="D8" s="54" t="s">
        <v>51</v>
      </c>
      <c r="E8" s="55"/>
      <c r="F8" s="55"/>
      <c r="G8" s="55"/>
      <c r="H8" s="55"/>
      <c r="I8" s="55"/>
      <c r="J8" s="55"/>
      <c r="K8" s="56"/>
      <c r="L8" s="50"/>
      <c r="M8" s="50"/>
      <c r="N8" s="50"/>
      <c r="O8" s="50"/>
    </row>
    <row r="9" spans="1:15" ht="81" customHeight="1" thickTop="1">
      <c r="A9" s="51"/>
      <c r="B9" s="62" t="s">
        <v>52</v>
      </c>
      <c r="C9" s="63"/>
      <c r="D9" s="29" t="s">
        <v>62</v>
      </c>
      <c r="E9" s="28" t="s">
        <v>49</v>
      </c>
      <c r="F9" s="29" t="s">
        <v>53</v>
      </c>
      <c r="G9" s="29" t="s">
        <v>60</v>
      </c>
      <c r="H9" s="28" t="s">
        <v>61</v>
      </c>
      <c r="I9" s="29" t="s">
        <v>63</v>
      </c>
      <c r="J9" s="29" t="s">
        <v>64</v>
      </c>
      <c r="K9" s="29" t="s">
        <v>50</v>
      </c>
      <c r="L9" s="27"/>
      <c r="M9" s="50"/>
      <c r="N9" s="50"/>
      <c r="O9" s="50"/>
    </row>
    <row r="10" spans="1:15" ht="39" customHeight="1" thickBot="1">
      <c r="A10" s="51"/>
      <c r="B10" s="64"/>
      <c r="C10" s="65"/>
      <c r="D10" s="30">
        <f>+borse!F18</f>
        <v>2.48</v>
      </c>
      <c r="E10" s="30">
        <f>+borse!F19</f>
        <v>0.57</v>
      </c>
      <c r="F10" s="30">
        <f>+borse!F3</f>
        <v>0.28</v>
      </c>
      <c r="G10" s="30">
        <f>+borse!F12</f>
        <v>-0.14</v>
      </c>
      <c r="H10" s="30">
        <f>+borse!F11</f>
        <v>0.13</v>
      </c>
      <c r="I10" s="30">
        <f>+borse!F10</f>
        <v>-0.13</v>
      </c>
      <c r="J10" s="30">
        <f>+borse!F13</f>
        <v>-0.17</v>
      </c>
      <c r="K10" s="30">
        <f>+borse!F16</f>
        <v>-0.1</v>
      </c>
      <c r="L10" s="27"/>
      <c r="M10" s="50"/>
      <c r="N10" s="50"/>
      <c r="O10" s="50"/>
    </row>
    <row r="11" spans="1:15" ht="121.5" customHeight="1" thickTop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0"/>
      <c r="N11" s="50"/>
      <c r="O11" s="50"/>
    </row>
    <row r="12" spans="2:15" ht="15" customHeight="1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2:15" ht="8.25" customHeight="1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2:15" ht="10.5" customHeight="1"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2:15" ht="11.25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2:15" ht="10.5" customHeight="1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2:15" ht="7.5" customHeight="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2:15" ht="9.75" customHeight="1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2:15" ht="10.5" customHeight="1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2:15" ht="12" customHeight="1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2:15" ht="9" customHeight="1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2:15" ht="12" customHeight="1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ht="10.5" customHeight="1"/>
    <row r="24" ht="9.75" customHeight="1"/>
    <row r="60" ht="12.75" customHeight="1"/>
    <row r="63" ht="12.75" customHeight="1"/>
    <row r="64" ht="26.25" customHeight="1"/>
  </sheetData>
  <sheetProtection password="DE8F" sheet="1" objects="1" scenarios="1" selectLockedCells="1" selectUnlockedCells="1"/>
  <mergeCells count="18">
    <mergeCell ref="A1:A11"/>
    <mergeCell ref="B1:L1"/>
    <mergeCell ref="B2:B3"/>
    <mergeCell ref="K2:K5"/>
    <mergeCell ref="L2:L8"/>
    <mergeCell ref="H2:H3"/>
    <mergeCell ref="F2:F3"/>
    <mergeCell ref="B9:C10"/>
    <mergeCell ref="M2:O22"/>
    <mergeCell ref="B11:L11"/>
    <mergeCell ref="B12:L22"/>
    <mergeCell ref="I2:I3"/>
    <mergeCell ref="J2:J3"/>
    <mergeCell ref="G2:G3"/>
    <mergeCell ref="D8:K8"/>
    <mergeCell ref="D2:D3"/>
    <mergeCell ref="C2:C3"/>
    <mergeCell ref="E2:E3"/>
  </mergeCells>
  <hyperlinks>
    <hyperlink ref="B4" r:id="rId1" display="http://www.limaebulino.it/"/>
  </hyperlinks>
  <printOptions/>
  <pageMargins left="0" right="0" top="0.1968503937007874" bottom="0.984251968503937" header="0.5118110236220472" footer="0.5118110236220472"/>
  <pageSetup horizontalDpi="300" verticalDpi="300" orientation="portrait" paperSize="9" scale="74" r:id="rId4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AE40"/>
  <sheetViews>
    <sheetView zoomScalePageLayoutView="0" workbookViewId="0" topLeftCell="A7">
      <selection activeCell="A30" sqref="A30"/>
    </sheetView>
  </sheetViews>
  <sheetFormatPr defaultColWidth="9.140625" defaultRowHeight="12.75"/>
  <cols>
    <col min="1" max="1" width="15.28125" style="0" customWidth="1"/>
    <col min="2" max="2" width="26.8515625" style="0" customWidth="1"/>
    <col min="3" max="3" width="42.140625" style="0" customWidth="1"/>
    <col min="4" max="4" width="10.28125" style="0" customWidth="1"/>
    <col min="5" max="6" width="12.00390625" style="0" customWidth="1"/>
    <col min="7" max="7" width="20.140625" style="0" customWidth="1"/>
    <col min="8" max="8" width="7.421875" style="0" customWidth="1"/>
    <col min="9" max="9" width="9.140625" style="0" customWidth="1"/>
    <col min="10" max="10" width="13.00390625" style="0" customWidth="1"/>
    <col min="12" max="14" width="10.140625" style="0" customWidth="1"/>
    <col min="15" max="15" width="4.421875" style="0" customWidth="1"/>
    <col min="16" max="16" width="10.140625" style="0" customWidth="1"/>
    <col min="17" max="17" width="7.421875" style="0" customWidth="1"/>
    <col min="18" max="18" width="10.140625" style="0" customWidth="1"/>
    <col min="19" max="19" width="4.421875" style="0" customWidth="1"/>
    <col min="20" max="22" width="10.140625" style="0" customWidth="1"/>
    <col min="23" max="23" width="11.7109375" style="0" customWidth="1"/>
    <col min="24" max="24" width="11.140625" style="0" customWidth="1"/>
    <col min="26" max="26" width="12.28125" style="0" customWidth="1"/>
    <col min="28" max="28" width="15.421875" style="0" bestFit="1" customWidth="1"/>
    <col min="29" max="29" width="10.00390625" style="0" bestFit="1" customWidth="1"/>
    <col min="30" max="30" width="10.00390625" style="0" customWidth="1"/>
  </cols>
  <sheetData>
    <row r="1" ht="12.75">
      <c r="F1" t="str">
        <f ca="1">CELL("formato",F10)</f>
        <v>D1</v>
      </c>
    </row>
    <row r="2" spans="2:6" ht="12.75" customHeight="1">
      <c r="B2" t="s">
        <v>11</v>
      </c>
      <c r="F2" t="str">
        <f ca="1">CELL("formato",F11)</f>
        <v>D1</v>
      </c>
    </row>
    <row r="3" ht="12.75">
      <c r="B3" t="s">
        <v>12</v>
      </c>
    </row>
    <row r="4" spans="2:8" ht="12.75">
      <c r="B4" t="s">
        <v>13</v>
      </c>
      <c r="C4" t="s">
        <v>14</v>
      </c>
      <c r="H4" t="s">
        <v>15</v>
      </c>
    </row>
    <row r="5" ht="12.75">
      <c r="B5" t="s">
        <v>16</v>
      </c>
    </row>
    <row r="6" spans="1:2" ht="12.75">
      <c r="A6" t="s">
        <v>17</v>
      </c>
      <c r="B6" t="s">
        <v>18</v>
      </c>
    </row>
    <row r="7" spans="1:7" ht="12.75">
      <c r="A7" t="s">
        <v>19</v>
      </c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</row>
    <row r="8" spans="1:21" ht="12.75">
      <c r="A8" t="s">
        <v>26</v>
      </c>
      <c r="B8" t="s">
        <v>27</v>
      </c>
      <c r="C8" s="1">
        <f aca="true" t="shared" si="0" ref="C8:H8">+C34</f>
        <v>41526</v>
      </c>
      <c r="D8" s="1">
        <f t="shared" si="0"/>
        <v>0.19305555555555554</v>
      </c>
      <c r="E8" s="1" t="str">
        <f t="shared" si="0"/>
        <v>1386.70</v>
      </c>
      <c r="F8" s="1" t="str">
        <f t="shared" si="0"/>
        <v>1387.70</v>
      </c>
      <c r="G8" s="1" t="str">
        <f t="shared" si="0"/>
        <v>-2.10</v>
      </c>
      <c r="H8" s="1" t="str">
        <f t="shared" si="0"/>
        <v>-0.15%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30" ht="12.75">
      <c r="A9" t="s">
        <v>28</v>
      </c>
      <c r="B9" t="s">
        <v>29</v>
      </c>
      <c r="C9" s="1">
        <f aca="true" t="shared" si="1" ref="C9:H9">+C35</f>
        <v>41526</v>
      </c>
      <c r="D9" s="1">
        <f t="shared" si="1"/>
        <v>0.19305555555555554</v>
      </c>
      <c r="E9" s="1">
        <f t="shared" si="1"/>
        <v>1.0097222222222222</v>
      </c>
      <c r="F9" s="1">
        <f t="shared" si="1"/>
        <v>1.0166666666666666</v>
      </c>
      <c r="G9" s="1" t="str">
        <f t="shared" si="1"/>
        <v>-0.10</v>
      </c>
      <c r="H9" s="1" t="str">
        <f t="shared" si="1"/>
        <v>-0.42%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X9" s="3" t="e">
        <f>+INT(E8/0.04166666666)+((E8-INT(E8/0.04166666666)*0.04166666666)/0.04166666666)*0.6</f>
        <v>#VALUE!</v>
      </c>
      <c r="Y9" s="3" t="e">
        <f aca="true" t="shared" si="2" ref="X9:Y12">+INT(F8/0.04166666666)+((F8-INT(F8/0.04166666666)*0.04166666666)/0.04166666666)*0.6</f>
        <v>#VALUE!</v>
      </c>
      <c r="AA9" t="str">
        <f aca="true" t="shared" si="3" ref="AA9:AB12">+E8</f>
        <v>1386.70</v>
      </c>
      <c r="AB9" t="str">
        <f t="shared" si="3"/>
        <v>1387.70</v>
      </c>
      <c r="AC9" s="3"/>
      <c r="AD9" s="3">
        <f>+IF(F8&lt;100,Y9,IF(E8&lt;100,X9+1,+AB34))</f>
        <v>1387.8</v>
      </c>
    </row>
    <row r="10" spans="3:30" ht="12.75">
      <c r="C10" s="1">
        <f aca="true" t="shared" si="4" ref="C10:H10">+C36</f>
        <v>41526</v>
      </c>
      <c r="D10" s="1">
        <f t="shared" si="4"/>
        <v>0.19305555555555554</v>
      </c>
      <c r="E10" s="1">
        <f t="shared" si="4"/>
        <v>62.166666666666664</v>
      </c>
      <c r="F10" s="1">
        <f t="shared" si="4"/>
        <v>62.458333333333336</v>
      </c>
      <c r="G10" s="1" t="str">
        <f t="shared" si="4"/>
        <v>+1.00</v>
      </c>
      <c r="H10" s="1" t="str">
        <f t="shared" si="4"/>
        <v>+0.07%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X10" s="3">
        <f t="shared" si="2"/>
        <v>24.1400000023264</v>
      </c>
      <c r="Y10" s="3">
        <f t="shared" si="2"/>
        <v>24.2400000023424</v>
      </c>
      <c r="AA10">
        <f t="shared" si="3"/>
        <v>1.0097222222222222</v>
      </c>
      <c r="AB10">
        <f t="shared" si="3"/>
        <v>1.0166666666666666</v>
      </c>
      <c r="AC10" s="3">
        <f>+IF(E9&lt;100,Z25,IF(F9&lt;100,AA25-0.1,+AD37))</f>
        <v>24.1400000023264</v>
      </c>
      <c r="AD10" s="3">
        <f>+IF(AC10&lt;10,AD37,AC10)</f>
        <v>24.1400000023264</v>
      </c>
    </row>
    <row r="11" spans="3:30" ht="12.75">
      <c r="C11" s="1">
        <f aca="true" t="shared" si="5" ref="C11:H11">+C37</f>
        <v>41526</v>
      </c>
      <c r="D11" s="1">
        <f t="shared" si="5"/>
        <v>0.1909722222222222</v>
      </c>
      <c r="E11" s="1">
        <f t="shared" si="5"/>
        <v>29</v>
      </c>
      <c r="F11" s="1">
        <f t="shared" si="5"/>
        <v>29.25</v>
      </c>
      <c r="G11" s="1" t="str">
        <f t="shared" si="5"/>
        <v>-2.00</v>
      </c>
      <c r="H11" s="1" t="str">
        <f t="shared" si="5"/>
        <v>-0.29%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X11" s="3">
        <f t="shared" si="2"/>
        <v>1492.000000143232</v>
      </c>
      <c r="Y11" s="3">
        <f t="shared" si="2"/>
        <v>1499.0000001439041</v>
      </c>
      <c r="AA11">
        <f t="shared" si="3"/>
        <v>62.166666666666664</v>
      </c>
      <c r="AB11">
        <f t="shared" si="3"/>
        <v>62.458333333333336</v>
      </c>
      <c r="AC11" s="3"/>
      <c r="AD11" s="3">
        <f>+IF(F10&lt;100,Y11,IF(E10&lt;100,X11+10,+AB36))</f>
        <v>1499.0000001439041</v>
      </c>
    </row>
    <row r="12" spans="1:30" ht="12.75">
      <c r="A12" t="str">
        <f aca="true" ca="1" t="shared" si="6" ref="A12:B15">CELL("formato",A6)</f>
        <v>G</v>
      </c>
      <c r="B12" t="str">
        <f ca="1" t="shared" si="6"/>
        <v>G</v>
      </c>
      <c r="X12" s="3">
        <f t="shared" si="2"/>
        <v>696.000000066816</v>
      </c>
      <c r="Y12" s="3">
        <f t="shared" si="2"/>
        <v>702.000000067392</v>
      </c>
      <c r="AA12">
        <f t="shared" si="3"/>
        <v>29</v>
      </c>
      <c r="AB12">
        <f t="shared" si="3"/>
        <v>29.25</v>
      </c>
      <c r="AC12" s="3"/>
      <c r="AD12" s="3">
        <f>+IF(F11&lt;100,Y12,IF(E11&lt;100,X12+10,+AB37))</f>
        <v>702.000000067392</v>
      </c>
    </row>
    <row r="13" spans="1:2" ht="12.75">
      <c r="A13" t="str">
        <f ca="1" t="shared" si="6"/>
        <v>G</v>
      </c>
      <c r="B13" t="str">
        <f ca="1" t="shared" si="6"/>
        <v>G</v>
      </c>
    </row>
    <row r="14" spans="1:22" ht="12.75">
      <c r="A14" t="str">
        <f ca="1" t="shared" si="6"/>
        <v>G</v>
      </c>
      <c r="B14" t="str">
        <f ca="1" t="shared" si="6"/>
        <v>G</v>
      </c>
      <c r="C14" t="str">
        <f aca="true" ca="1" t="shared" si="7" ref="C14:H17">CELL("formato",C8)</f>
        <v>D1</v>
      </c>
      <c r="D14" t="str">
        <f ca="1" t="shared" si="7"/>
        <v>D1</v>
      </c>
      <c r="E14" t="str">
        <f ca="1" t="shared" si="7"/>
        <v>D1</v>
      </c>
      <c r="F14" t="str">
        <f ca="1" t="shared" si="7"/>
        <v>D1</v>
      </c>
      <c r="G14" t="str">
        <f ca="1" t="shared" si="7"/>
        <v>D1</v>
      </c>
      <c r="H14" t="str">
        <f ca="1" t="shared" si="7"/>
        <v>D1</v>
      </c>
      <c r="V14" t="str">
        <f ca="1">CELL("formato",V8)</f>
        <v>G</v>
      </c>
    </row>
    <row r="15" spans="1:28" ht="12.75">
      <c r="A15" t="str">
        <f ca="1" t="shared" si="6"/>
        <v>G</v>
      </c>
      <c r="B15" t="str">
        <f ca="1" t="shared" si="6"/>
        <v>G</v>
      </c>
      <c r="C15" t="str">
        <f ca="1" t="shared" si="7"/>
        <v>D1</v>
      </c>
      <c r="D15" t="str">
        <f ca="1" t="shared" si="7"/>
        <v>D1</v>
      </c>
      <c r="E15" t="str">
        <f ca="1" t="shared" si="7"/>
        <v>D1</v>
      </c>
      <c r="F15" t="str">
        <f ca="1" t="shared" si="7"/>
        <v>D1</v>
      </c>
      <c r="G15" t="str">
        <f ca="1" t="shared" si="7"/>
        <v>D1</v>
      </c>
      <c r="H15" t="str">
        <f ca="1" t="shared" si="7"/>
        <v>D1</v>
      </c>
      <c r="V15" t="str">
        <f ca="1">CELL("formato",V9)</f>
        <v>G</v>
      </c>
      <c r="W15" t="str">
        <f aca="true" ca="1" t="shared" si="8" ref="W15:AB18">CELL("formato",W9)</f>
        <v>G</v>
      </c>
      <c r="X15" t="str">
        <f ca="1" t="shared" si="8"/>
        <v>F2</v>
      </c>
      <c r="Y15" t="str">
        <f ca="1" t="shared" si="8"/>
        <v>F2</v>
      </c>
      <c r="Z15" t="str">
        <f ca="1" t="shared" si="8"/>
        <v>G</v>
      </c>
      <c r="AA15" t="str">
        <f ca="1" t="shared" si="8"/>
        <v>G</v>
      </c>
      <c r="AB15" t="str">
        <f ca="1" t="shared" si="8"/>
        <v>G</v>
      </c>
    </row>
    <row r="16" spans="3:28" ht="12.75">
      <c r="C16" t="str">
        <f ca="1" t="shared" si="7"/>
        <v>D1</v>
      </c>
      <c r="D16" t="str">
        <f ca="1">CELL("formato",D10)</f>
        <v>D1</v>
      </c>
      <c r="E16" t="str">
        <f ca="1" t="shared" si="7"/>
        <v>D1</v>
      </c>
      <c r="F16" t="str">
        <f ca="1" t="shared" si="7"/>
        <v>D1</v>
      </c>
      <c r="G16" t="str">
        <f ca="1" t="shared" si="7"/>
        <v>D1</v>
      </c>
      <c r="H16" t="str">
        <f ca="1" t="shared" si="7"/>
        <v>D1</v>
      </c>
      <c r="V16" t="str">
        <f ca="1">CELL("formato",V10)</f>
        <v>G</v>
      </c>
      <c r="W16" t="str">
        <f ca="1" t="shared" si="8"/>
        <v>G</v>
      </c>
      <c r="X16" t="str">
        <f ca="1" t="shared" si="8"/>
        <v>F2</v>
      </c>
      <c r="Y16" t="str">
        <f ca="1" t="shared" si="8"/>
        <v>F2</v>
      </c>
      <c r="Z16" t="str">
        <f ca="1" t="shared" si="8"/>
        <v>G</v>
      </c>
      <c r="AA16" t="str">
        <f ca="1" t="shared" si="8"/>
        <v>G</v>
      </c>
      <c r="AB16" t="str">
        <f ca="1" t="shared" si="8"/>
        <v>G</v>
      </c>
    </row>
    <row r="17" spans="3:30" ht="12.75">
      <c r="C17" t="str">
        <f ca="1" t="shared" si="7"/>
        <v>D1</v>
      </c>
      <c r="D17" t="str">
        <f ca="1" t="shared" si="7"/>
        <v>D1</v>
      </c>
      <c r="E17" t="str">
        <f ca="1" t="shared" si="7"/>
        <v>D1</v>
      </c>
      <c r="F17" t="str">
        <f ca="1" t="shared" si="7"/>
        <v>D1</v>
      </c>
      <c r="G17" t="str">
        <f ca="1" t="shared" si="7"/>
        <v>D1</v>
      </c>
      <c r="H17" t="str">
        <f ca="1" t="shared" si="7"/>
        <v>D1</v>
      </c>
      <c r="V17" t="str">
        <f ca="1">CELL("formato",V11)</f>
        <v>G</v>
      </c>
      <c r="W17" t="str">
        <f ca="1" t="shared" si="8"/>
        <v>G</v>
      </c>
      <c r="X17" t="str">
        <f ca="1" t="shared" si="8"/>
        <v>F2</v>
      </c>
      <c r="Y17" t="str">
        <f ca="1" t="shared" si="8"/>
        <v>F2</v>
      </c>
      <c r="Z17" t="str">
        <f ca="1" t="shared" si="8"/>
        <v>G</v>
      </c>
      <c r="AA17" t="str">
        <f ca="1" t="shared" si="8"/>
        <v>G</v>
      </c>
      <c r="AB17" t="str">
        <f ca="1" t="shared" si="8"/>
        <v>G</v>
      </c>
      <c r="AD17">
        <f>+AC10*1</f>
        <v>24.1400000023264</v>
      </c>
    </row>
    <row r="18" spans="23:28" ht="12.75">
      <c r="W18" t="str">
        <f ca="1" t="shared" si="8"/>
        <v>G</v>
      </c>
      <c r="X18" t="str">
        <f ca="1" t="shared" si="8"/>
        <v>F2</v>
      </c>
      <c r="Y18" t="str">
        <f ca="1" t="shared" si="8"/>
        <v>F2</v>
      </c>
      <c r="Z18" t="str">
        <f ca="1" t="shared" si="8"/>
        <v>G</v>
      </c>
      <c r="AA18" t="str">
        <f ca="1" t="shared" si="8"/>
        <v>G</v>
      </c>
      <c r="AB18" t="str">
        <f ca="1" t="shared" si="8"/>
        <v>G</v>
      </c>
    </row>
    <row r="20" ht="12.75">
      <c r="AA20" s="4"/>
    </row>
    <row r="21" ht="12.75">
      <c r="W21" s="3"/>
    </row>
    <row r="24" ht="12.75">
      <c r="AC24" s="31">
        <f>34.74/AB35</f>
        <v>34.74</v>
      </c>
    </row>
    <row r="25" spans="26:27" ht="12.75">
      <c r="Z25" s="3">
        <f>+X10</f>
        <v>24.1400000023264</v>
      </c>
      <c r="AA25" s="3">
        <f>+Y10</f>
        <v>24.2400000023424</v>
      </c>
    </row>
    <row r="27" ht="12.75">
      <c r="AC27" s="8">
        <f>34.69/AA35</f>
        <v>34.69</v>
      </c>
    </row>
    <row r="29" spans="26:27" ht="12.75">
      <c r="Z29" t="str">
        <f>+MID(F34,1,3)</f>
        <v>138</v>
      </c>
      <c r="AA29" s="8">
        <f>VALUE(Z29)</f>
        <v>138</v>
      </c>
    </row>
    <row r="30" spans="1:31" ht="12.75">
      <c r="A30" s="5"/>
      <c r="B30" s="5" t="s">
        <v>11</v>
      </c>
      <c r="C30" s="5" t="s">
        <v>14</v>
      </c>
      <c r="D30" s="5"/>
      <c r="E30" s="5"/>
      <c r="F30" s="5"/>
      <c r="G30" s="5"/>
      <c r="H30" s="5" t="s">
        <v>15</v>
      </c>
      <c r="Z30" t="str">
        <f>+MID(F34,1,4)</f>
        <v>1387</v>
      </c>
      <c r="AA30" s="8">
        <f>VALUE(Z30)</f>
        <v>1387</v>
      </c>
      <c r="AE30" s="3">
        <f>+AA35+AB35</f>
        <v>2</v>
      </c>
    </row>
    <row r="31" spans="1:8" ht="12.75">
      <c r="A31" s="5"/>
      <c r="B31" s="5" t="s">
        <v>12</v>
      </c>
      <c r="C31" s="5"/>
      <c r="D31" s="5"/>
      <c r="E31" s="5"/>
      <c r="F31" s="5"/>
      <c r="G31" s="5"/>
      <c r="H31" s="5"/>
    </row>
    <row r="32" spans="1:31" ht="12.75">
      <c r="A32" s="5"/>
      <c r="B32" s="5" t="s">
        <v>168</v>
      </c>
      <c r="C32" s="5"/>
      <c r="D32" s="5"/>
      <c r="E32" s="5"/>
      <c r="F32" s="5"/>
      <c r="G32" s="5"/>
      <c r="H32" s="5"/>
      <c r="Z32" t="str">
        <f>+MID(F35,1,2)</f>
        <v>1,</v>
      </c>
      <c r="AB32">
        <f>N(AA34)</f>
        <v>1387</v>
      </c>
      <c r="AE32" t="str">
        <f>+MID(F35,4,5)</f>
        <v>16666</v>
      </c>
    </row>
    <row r="33" spans="1:31" ht="12.75">
      <c r="A33" s="5"/>
      <c r="B33" s="5" t="s">
        <v>16</v>
      </c>
      <c r="C33" s="5" t="s">
        <v>21</v>
      </c>
      <c r="D33" s="5" t="s">
        <v>22</v>
      </c>
      <c r="E33" s="5" t="s">
        <v>23</v>
      </c>
      <c r="F33" s="5" t="s">
        <v>24</v>
      </c>
      <c r="G33" s="5" t="s">
        <v>25</v>
      </c>
      <c r="H33" s="5"/>
      <c r="AE33" s="8">
        <f>+AA35</f>
        <v>1</v>
      </c>
    </row>
    <row r="34" spans="1:30" ht="12.75">
      <c r="A34" s="5" t="s">
        <v>17</v>
      </c>
      <c r="B34" s="5" t="s">
        <v>18</v>
      </c>
      <c r="C34" s="49">
        <v>41526</v>
      </c>
      <c r="D34" s="7">
        <v>0.19305555555555554</v>
      </c>
      <c r="E34" s="5" t="s">
        <v>169</v>
      </c>
      <c r="F34" s="5" t="s">
        <v>170</v>
      </c>
      <c r="G34" s="5" t="s">
        <v>171</v>
      </c>
      <c r="H34" s="5" t="s">
        <v>172</v>
      </c>
      <c r="Y34" s="3" t="str">
        <f>+E34</f>
        <v>1386.70</v>
      </c>
      <c r="Z34" t="str">
        <f>+MID(F34,1,Z32)</f>
        <v>1</v>
      </c>
      <c r="AA34" s="8">
        <f>+MAX(AA29:AA30)</f>
        <v>1387</v>
      </c>
      <c r="AB34" s="3">
        <f>N(AA34)+0.8</f>
        <v>1387.8</v>
      </c>
      <c r="AD34">
        <f>+AB35*25</f>
        <v>25</v>
      </c>
    </row>
    <row r="35" spans="1:30" ht="12.75">
      <c r="A35" s="5" t="s">
        <v>19</v>
      </c>
      <c r="B35" s="5" t="s">
        <v>20</v>
      </c>
      <c r="C35" s="49">
        <v>41526</v>
      </c>
      <c r="D35" s="7">
        <v>0.19305555555555554</v>
      </c>
      <c r="E35" s="5">
        <v>1.0097222222222222</v>
      </c>
      <c r="F35" s="5">
        <v>1.0166666666666666</v>
      </c>
      <c r="G35" s="5" t="s">
        <v>173</v>
      </c>
      <c r="H35" s="5" t="s">
        <v>174</v>
      </c>
      <c r="Y35" s="3">
        <f>+E35</f>
        <v>1.0097222222222222</v>
      </c>
      <c r="Z35" t="str">
        <f>+MID(F35,1,3)</f>
        <v>1,0</v>
      </c>
      <c r="AA35" s="8">
        <f>VALUE(Z35)</f>
        <v>1</v>
      </c>
      <c r="AB35" s="3">
        <f>N(AA35)</f>
        <v>1</v>
      </c>
      <c r="AD35">
        <f>+AA35*23.686364</f>
        <v>23.686364</v>
      </c>
    </row>
    <row r="36" spans="1:28" ht="12.75">
      <c r="A36" s="5" t="s">
        <v>26</v>
      </c>
      <c r="B36" s="5" t="s">
        <v>27</v>
      </c>
      <c r="C36" s="49">
        <v>41526</v>
      </c>
      <c r="D36" s="7">
        <v>0.19305555555555554</v>
      </c>
      <c r="E36" s="6">
        <v>62.166666666666664</v>
      </c>
      <c r="F36" s="6">
        <v>62.458333333333336</v>
      </c>
      <c r="G36" s="5" t="s">
        <v>175</v>
      </c>
      <c r="H36" s="5" t="s">
        <v>176</v>
      </c>
      <c r="Y36" s="3">
        <f>+E36</f>
        <v>62.166666666666664</v>
      </c>
      <c r="Z36" t="str">
        <f>+MID(F36,4,5)</f>
        <v>45833</v>
      </c>
      <c r="AA36" s="8">
        <f>VALUE(Z36)</f>
        <v>45833</v>
      </c>
      <c r="AB36" s="3">
        <f>N(AA36)</f>
        <v>45833</v>
      </c>
    </row>
    <row r="37" spans="1:30" ht="12.75">
      <c r="A37" s="5" t="s">
        <v>28</v>
      </c>
      <c r="B37" s="5" t="s">
        <v>29</v>
      </c>
      <c r="C37" s="49">
        <v>41526</v>
      </c>
      <c r="D37" s="7">
        <v>0.1909722222222222</v>
      </c>
      <c r="E37" s="6">
        <v>29</v>
      </c>
      <c r="F37" s="6">
        <v>29.25</v>
      </c>
      <c r="G37" s="5" t="s">
        <v>177</v>
      </c>
      <c r="H37" s="5" t="s">
        <v>178</v>
      </c>
      <c r="Y37" s="3">
        <f>+E37</f>
        <v>29</v>
      </c>
      <c r="Z37" t="str">
        <f>+MID(F37,1,3)</f>
        <v>29,</v>
      </c>
      <c r="AA37" s="8">
        <f>VALUE(Z37)</f>
        <v>29</v>
      </c>
      <c r="AB37" s="3">
        <f>N(AA37)</f>
        <v>29</v>
      </c>
      <c r="AD37">
        <f>+Z32+AE32/100</f>
        <v>167.66</v>
      </c>
    </row>
    <row r="40" ht="12.75">
      <c r="AD40">
        <f>+AD37+1</f>
        <v>168.66</v>
      </c>
    </row>
  </sheetData>
  <sheetProtection/>
  <printOptions/>
  <pageMargins left="0.79" right="0.79" top="0.98" bottom="0.98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0.57421875" style="0" customWidth="1"/>
    <col min="2" max="3" width="12.8515625" style="0" customWidth="1"/>
    <col min="4" max="5" width="13.00390625" style="0" customWidth="1"/>
    <col min="7" max="9" width="10.140625" style="0" customWidth="1"/>
  </cols>
  <sheetData>
    <row r="1" spans="1:5" ht="20.25">
      <c r="A1" s="77" t="s">
        <v>30</v>
      </c>
      <c r="B1" s="78"/>
      <c r="C1" s="78"/>
      <c r="D1" s="78"/>
      <c r="E1" s="78"/>
    </row>
    <row r="2" spans="1:5" ht="12.75">
      <c r="A2" s="79" t="s">
        <v>31</v>
      </c>
      <c r="B2" s="80"/>
      <c r="C2" s="81"/>
      <c r="D2" s="31"/>
      <c r="E2" s="31"/>
    </row>
    <row r="3" spans="1:5" ht="12.75">
      <c r="A3" s="40"/>
      <c r="B3" s="41"/>
      <c r="C3" s="41"/>
      <c r="D3" s="41"/>
      <c r="E3" s="41"/>
    </row>
    <row r="4" spans="1:5" ht="17.25">
      <c r="A4" s="42" t="s">
        <v>32</v>
      </c>
      <c r="B4" s="43" t="s">
        <v>33</v>
      </c>
      <c r="C4" s="43" t="s">
        <v>34</v>
      </c>
      <c r="D4" s="31"/>
      <c r="E4" s="31"/>
    </row>
    <row r="5" spans="1:9" ht="12.75">
      <c r="A5" s="39" t="s">
        <v>104</v>
      </c>
      <c r="B5" s="31">
        <v>0.17527</v>
      </c>
      <c r="C5" s="31">
        <v>5.705</v>
      </c>
      <c r="D5" s="31"/>
      <c r="E5" s="31"/>
      <c r="F5" s="31"/>
      <c r="G5" s="31"/>
      <c r="H5" s="31"/>
      <c r="I5" s="31"/>
    </row>
    <row r="6" spans="1:9" ht="12.75">
      <c r="A6" s="39" t="s">
        <v>105</v>
      </c>
      <c r="B6" s="31">
        <v>0.921</v>
      </c>
      <c r="C6" s="31">
        <v>1.086</v>
      </c>
      <c r="D6" s="31"/>
      <c r="E6" s="31"/>
      <c r="F6" s="31"/>
      <c r="G6" s="31"/>
      <c r="H6" s="31"/>
      <c r="I6" s="31"/>
    </row>
    <row r="7" spans="1:9" ht="12.75">
      <c r="A7" s="39" t="s">
        <v>106</v>
      </c>
      <c r="B7" s="31">
        <v>2.6366</v>
      </c>
      <c r="C7" s="31">
        <v>0.379</v>
      </c>
      <c r="D7" s="31"/>
      <c r="E7" s="31"/>
      <c r="F7" s="31"/>
      <c r="G7" s="31"/>
      <c r="H7" s="31"/>
      <c r="I7" s="31"/>
    </row>
    <row r="8" spans="1:9" ht="12.75">
      <c r="A8" s="39" t="s">
        <v>107</v>
      </c>
      <c r="B8" s="31">
        <v>0.14229</v>
      </c>
      <c r="C8" s="31">
        <v>7.028</v>
      </c>
      <c r="D8" s="31"/>
      <c r="E8" s="31"/>
      <c r="F8" s="31"/>
      <c r="G8" s="31"/>
      <c r="H8" s="31"/>
      <c r="I8" s="31"/>
    </row>
    <row r="9" spans="1:9" ht="12.75" customHeight="1">
      <c r="A9" s="39" t="s">
        <v>108</v>
      </c>
      <c r="B9" s="31">
        <v>0.43418</v>
      </c>
      <c r="C9" s="31">
        <v>2.303</v>
      </c>
      <c r="D9" s="31"/>
      <c r="E9" s="31"/>
      <c r="F9" s="31"/>
      <c r="G9" s="31"/>
      <c r="H9" s="31"/>
      <c r="I9" s="31"/>
    </row>
    <row r="10" spans="1:9" ht="26.25" customHeight="1">
      <c r="A10" s="39" t="s">
        <v>109</v>
      </c>
      <c r="B10" s="31">
        <v>1.5665</v>
      </c>
      <c r="C10" s="31">
        <v>0.638</v>
      </c>
      <c r="D10" s="31"/>
      <c r="E10" s="31"/>
      <c r="F10" s="31"/>
      <c r="G10" s="31"/>
      <c r="H10" s="31"/>
      <c r="I10" s="31"/>
    </row>
    <row r="11" spans="1:9" ht="12.75">
      <c r="A11" s="39" t="s">
        <v>110</v>
      </c>
      <c r="B11" s="31">
        <v>0.96269</v>
      </c>
      <c r="C11" s="31">
        <v>1.039</v>
      </c>
      <c r="D11" s="31"/>
      <c r="E11" s="31"/>
      <c r="F11" s="31"/>
      <c r="G11" s="31"/>
      <c r="H11" s="31"/>
      <c r="I11" s="31"/>
    </row>
    <row r="12" spans="1:9" ht="12.75">
      <c r="A12" s="39" t="s">
        <v>111</v>
      </c>
      <c r="B12" s="31">
        <v>0.00197</v>
      </c>
      <c r="C12" s="31">
        <v>507.6</v>
      </c>
      <c r="D12" s="31"/>
      <c r="E12" s="31"/>
      <c r="F12" s="31"/>
      <c r="G12" s="31"/>
      <c r="H12" s="31"/>
      <c r="I12" s="31"/>
    </row>
    <row r="13" spans="1:9" ht="12.75">
      <c r="A13" s="39" t="s">
        <v>112</v>
      </c>
      <c r="B13" s="31">
        <v>0.16341</v>
      </c>
      <c r="C13" s="31">
        <v>6.12</v>
      </c>
      <c r="D13" s="31"/>
      <c r="E13" s="31"/>
      <c r="F13" s="31"/>
      <c r="G13" s="31"/>
      <c r="H13" s="31"/>
      <c r="I13" s="31"/>
    </row>
    <row r="14" spans="1:9" ht="12.75">
      <c r="A14" s="39" t="s">
        <v>113</v>
      </c>
      <c r="B14" s="31">
        <v>0.0005</v>
      </c>
      <c r="C14" s="31">
        <v>2000</v>
      </c>
      <c r="D14" s="31"/>
      <c r="E14" s="31"/>
      <c r="F14" s="31"/>
      <c r="G14" s="31"/>
      <c r="H14" s="31"/>
      <c r="I14" s="31"/>
    </row>
    <row r="15" spans="1:9" ht="12.75">
      <c r="A15" s="39" t="s">
        <v>114</v>
      </c>
      <c r="B15" s="31">
        <v>0.05106</v>
      </c>
      <c r="C15" s="31">
        <v>19.585</v>
      </c>
      <c r="D15" s="31"/>
      <c r="E15" s="31"/>
      <c r="F15" s="31"/>
      <c r="G15" s="31"/>
      <c r="H15" s="31"/>
      <c r="I15" s="31"/>
    </row>
    <row r="16" spans="1:9" ht="12.75">
      <c r="A16" s="39" t="s">
        <v>115</v>
      </c>
      <c r="B16" s="31">
        <v>0.17687</v>
      </c>
      <c r="C16" s="31">
        <v>5.654</v>
      </c>
      <c r="D16" s="31"/>
      <c r="E16" s="31"/>
      <c r="F16" s="31"/>
      <c r="G16" s="31"/>
      <c r="H16" s="31"/>
      <c r="I16" s="31"/>
    </row>
    <row r="17" spans="1:9" ht="12.75">
      <c r="A17" s="39" t="s">
        <v>116</v>
      </c>
      <c r="B17" s="31">
        <v>1.3195</v>
      </c>
      <c r="C17" s="31">
        <v>0.758</v>
      </c>
      <c r="D17" s="31"/>
      <c r="E17" s="31"/>
      <c r="F17" s="31"/>
      <c r="G17" s="31"/>
      <c r="H17" s="31"/>
      <c r="I17" s="31"/>
    </row>
    <row r="18" spans="1:9" ht="12.75">
      <c r="A18" s="39" t="s">
        <v>117</v>
      </c>
      <c r="B18" s="31">
        <v>0.14442</v>
      </c>
      <c r="C18" s="31">
        <v>6.924</v>
      </c>
      <c r="D18" s="31"/>
      <c r="E18" s="31"/>
      <c r="F18" s="31"/>
      <c r="G18" s="31"/>
      <c r="H18" s="31"/>
      <c r="I18" s="31"/>
    </row>
    <row r="19" spans="1:9" ht="12.75">
      <c r="A19" s="39" t="s">
        <v>118</v>
      </c>
      <c r="B19" s="31">
        <v>0.12895</v>
      </c>
      <c r="C19" s="31">
        <v>7.755</v>
      </c>
      <c r="D19" s="31"/>
      <c r="E19" s="31"/>
      <c r="F19" s="31"/>
      <c r="G19" s="31"/>
      <c r="H19" s="31"/>
      <c r="I19" s="31"/>
    </row>
    <row r="20" spans="1:9" ht="12.75">
      <c r="A20" s="39" t="s">
        <v>119</v>
      </c>
      <c r="B20" s="31">
        <v>0.00439</v>
      </c>
      <c r="C20" s="31">
        <v>227.8</v>
      </c>
      <c r="D20" s="31"/>
      <c r="E20" s="31"/>
      <c r="F20" s="31"/>
      <c r="G20" s="31"/>
      <c r="H20" s="31"/>
      <c r="I20" s="31"/>
    </row>
    <row r="21" spans="1:9" ht="12.75">
      <c r="A21" s="39" t="s">
        <v>120</v>
      </c>
      <c r="B21" s="31">
        <v>0.01543</v>
      </c>
      <c r="C21" s="31">
        <v>64.809</v>
      </c>
      <c r="D21" s="31"/>
      <c r="E21" s="31"/>
      <c r="F21" s="31"/>
      <c r="G21" s="31"/>
      <c r="H21" s="31"/>
      <c r="I21" s="31"/>
    </row>
    <row r="22" spans="1:9" ht="12.75">
      <c r="A22" s="39" t="s">
        <v>121</v>
      </c>
      <c r="B22" s="31">
        <v>0.00893</v>
      </c>
      <c r="C22" s="31">
        <v>112</v>
      </c>
      <c r="D22" s="31"/>
      <c r="E22" s="31"/>
      <c r="F22" s="31"/>
      <c r="G22" s="31"/>
      <c r="H22" s="31"/>
      <c r="I22" s="31"/>
    </row>
    <row r="23" spans="1:9" ht="12.75">
      <c r="A23" s="39" t="s">
        <v>122</v>
      </c>
      <c r="B23" s="31">
        <v>0.01006</v>
      </c>
      <c r="C23" s="31">
        <v>99.455</v>
      </c>
      <c r="D23" s="31"/>
      <c r="E23" s="31"/>
      <c r="F23" s="31"/>
      <c r="G23" s="31"/>
      <c r="H23" s="31"/>
      <c r="I23" s="31"/>
    </row>
    <row r="24" spans="1:9" ht="12.75">
      <c r="A24" s="39" t="s">
        <v>123</v>
      </c>
      <c r="B24" s="31">
        <v>1.4006</v>
      </c>
      <c r="C24" s="31">
        <v>0.714</v>
      </c>
      <c r="D24" s="31"/>
      <c r="E24" s="31"/>
      <c r="F24" s="31"/>
      <c r="G24" s="31"/>
      <c r="H24" s="31"/>
      <c r="I24" s="31"/>
    </row>
    <row r="25" spans="1:9" ht="12.75">
      <c r="A25" s="39" t="s">
        <v>124</v>
      </c>
      <c r="B25" s="31">
        <v>0.01125</v>
      </c>
      <c r="C25" s="31">
        <v>88.889</v>
      </c>
      <c r="D25" s="31"/>
      <c r="E25" s="31"/>
      <c r="F25" s="31"/>
      <c r="G25" s="31"/>
      <c r="H25" s="31"/>
      <c r="I25" s="31"/>
    </row>
    <row r="26" spans="1:9" ht="12.75">
      <c r="A26" s="39" t="s">
        <v>125</v>
      </c>
      <c r="B26" s="31">
        <v>0.09191</v>
      </c>
      <c r="C26" s="31">
        <v>10.88</v>
      </c>
      <c r="D26" s="31"/>
      <c r="E26" s="31"/>
      <c r="F26" s="31"/>
      <c r="G26" s="31"/>
      <c r="H26" s="31"/>
      <c r="I26" s="31"/>
    </row>
    <row r="27" spans="1:9" ht="12.75">
      <c r="A27" s="39" t="s">
        <v>126</v>
      </c>
      <c r="B27" s="31">
        <v>3.4872</v>
      </c>
      <c r="C27" s="31">
        <v>0.287</v>
      </c>
      <c r="D27" s="31"/>
      <c r="E27" s="31"/>
      <c r="F27" s="31"/>
      <c r="G27" s="31"/>
      <c r="H27" s="31"/>
      <c r="I27" s="31"/>
    </row>
    <row r="28" spans="1:9" ht="12.75">
      <c r="A28" s="39" t="s">
        <v>127</v>
      </c>
      <c r="B28" s="31">
        <v>0.11538</v>
      </c>
      <c r="C28" s="31">
        <v>8.667</v>
      </c>
      <c r="D28" s="31"/>
      <c r="E28" s="31"/>
      <c r="F28" s="31"/>
      <c r="G28" s="31"/>
      <c r="H28" s="31"/>
      <c r="I28" s="31"/>
    </row>
    <row r="29" spans="1:9" ht="12.75">
      <c r="A29" s="39" t="s">
        <v>128</v>
      </c>
      <c r="B29" s="31">
        <v>0.30297</v>
      </c>
      <c r="C29" s="31">
        <v>3.301</v>
      </c>
      <c r="D29" s="31"/>
      <c r="E29" s="31"/>
      <c r="F29" s="31"/>
      <c r="G29" s="31"/>
      <c r="H29" s="31"/>
      <c r="I29" s="31"/>
    </row>
    <row r="30" spans="1:9" ht="12.75">
      <c r="A30" s="39" t="s">
        <v>129</v>
      </c>
      <c r="B30" s="31">
        <v>0.07602</v>
      </c>
      <c r="C30" s="31">
        <v>13.154</v>
      </c>
      <c r="D30" s="31"/>
      <c r="E30" s="31"/>
      <c r="F30" s="31"/>
      <c r="G30" s="31"/>
      <c r="H30" s="31"/>
      <c r="I30" s="31"/>
    </row>
    <row r="31" spans="1:9" ht="12.75">
      <c r="A31" s="39" t="s">
        <v>130</v>
      </c>
      <c r="B31" s="31">
        <v>0.16432</v>
      </c>
      <c r="C31" s="31">
        <v>6.086</v>
      </c>
      <c r="D31" s="31"/>
      <c r="E31" s="31"/>
      <c r="F31" s="31"/>
      <c r="G31" s="31"/>
      <c r="H31" s="31"/>
      <c r="I31" s="31"/>
    </row>
    <row r="32" spans="1:9" ht="12.75">
      <c r="A32" s="39" t="s">
        <v>131</v>
      </c>
      <c r="B32" s="31">
        <v>2.5895</v>
      </c>
      <c r="C32" s="31">
        <v>0.386</v>
      </c>
      <c r="D32" s="31"/>
      <c r="E32" s="31"/>
      <c r="F32" s="31"/>
      <c r="G32" s="31"/>
      <c r="H32" s="31"/>
      <c r="I32" s="31"/>
    </row>
    <row r="33" spans="1:9" ht="12.75">
      <c r="A33" s="39" t="s">
        <v>132</v>
      </c>
      <c r="B33" s="31">
        <v>0.3502</v>
      </c>
      <c r="C33" s="31">
        <v>2.856</v>
      </c>
      <c r="D33" s="31"/>
      <c r="E33" s="31"/>
      <c r="F33" s="31"/>
      <c r="G33" s="31"/>
      <c r="H33" s="31"/>
      <c r="I33" s="31"/>
    </row>
    <row r="34" spans="1:9" ht="12.75">
      <c r="A34" s="39" t="s">
        <v>133</v>
      </c>
      <c r="B34" s="31">
        <v>0.02262</v>
      </c>
      <c r="C34" s="31">
        <v>44.209</v>
      </c>
      <c r="D34" s="31"/>
      <c r="E34" s="31"/>
      <c r="F34" s="31"/>
      <c r="G34" s="31"/>
      <c r="H34" s="31"/>
      <c r="I34" s="31"/>
    </row>
    <row r="35" spans="1:9" ht="12.75">
      <c r="A35" s="39" t="s">
        <v>134</v>
      </c>
      <c r="B35" s="31">
        <v>0.00949</v>
      </c>
      <c r="C35" s="31">
        <v>105.4</v>
      </c>
      <c r="D35" s="31"/>
      <c r="E35" s="31"/>
      <c r="F35" s="31"/>
      <c r="G35" s="31"/>
      <c r="H35" s="31"/>
      <c r="I35" s="31"/>
    </row>
    <row r="36" spans="1:9" ht="12.75">
      <c r="A36" s="39" t="s">
        <v>135</v>
      </c>
      <c r="B36" s="31">
        <v>0.26635</v>
      </c>
      <c r="C36" s="31">
        <v>3.754</v>
      </c>
      <c r="D36" s="31"/>
      <c r="E36" s="31"/>
      <c r="F36" s="31"/>
      <c r="G36" s="31"/>
      <c r="H36" s="31"/>
      <c r="I36" s="31"/>
    </row>
    <row r="37" spans="1:9" ht="12.75">
      <c r="A37" s="39" t="s">
        <v>136</v>
      </c>
      <c r="B37" s="31">
        <v>0.78623</v>
      </c>
      <c r="C37" s="31">
        <v>1.272</v>
      </c>
      <c r="D37" s="31"/>
      <c r="E37" s="31"/>
      <c r="F37" s="31"/>
      <c r="G37" s="31"/>
      <c r="H37" s="31"/>
      <c r="I37" s="31"/>
    </row>
    <row r="38" spans="1:9" ht="12.75">
      <c r="A38" s="39" t="s">
        <v>137</v>
      </c>
      <c r="B38" s="31">
        <v>0.10035</v>
      </c>
      <c r="C38" s="31">
        <v>9.965</v>
      </c>
      <c r="D38" s="31"/>
      <c r="E38" s="31"/>
      <c r="F38" s="31"/>
      <c r="G38" s="31"/>
      <c r="H38" s="31"/>
      <c r="I38" s="31"/>
    </row>
    <row r="39" spans="1:9" ht="12.75">
      <c r="A39" s="39" t="s">
        <v>138</v>
      </c>
      <c r="B39" s="31">
        <v>0.15071</v>
      </c>
      <c r="C39" s="31">
        <v>6.635</v>
      </c>
      <c r="D39" s="31"/>
      <c r="E39" s="31"/>
      <c r="F39" s="31"/>
      <c r="G39" s="31"/>
      <c r="H39" s="31"/>
      <c r="I39" s="31"/>
    </row>
    <row r="40" spans="1:9" ht="12.75">
      <c r="A40" s="39" t="s">
        <v>139</v>
      </c>
      <c r="B40" s="31">
        <v>1.0671</v>
      </c>
      <c r="C40" s="31">
        <v>0.937</v>
      </c>
      <c r="D40" s="31"/>
      <c r="E40" s="31"/>
      <c r="F40" s="31"/>
      <c r="G40" s="31"/>
      <c r="H40" s="31"/>
      <c r="I40" s="31"/>
    </row>
    <row r="41" spans="1:9" ht="12.75">
      <c r="A41" s="39" t="s">
        <v>140</v>
      </c>
      <c r="B41" s="31">
        <v>0.03384</v>
      </c>
      <c r="C41" s="31">
        <v>29.551</v>
      </c>
      <c r="D41" s="31"/>
      <c r="E41" s="31"/>
      <c r="F41" s="31"/>
      <c r="G41" s="31"/>
      <c r="H41" s="31"/>
      <c r="I41" s="31"/>
    </row>
    <row r="42" spans="1:9" ht="12.75">
      <c r="A42" s="39" t="s">
        <v>141</v>
      </c>
      <c r="B42" s="31">
        <v>0.03096</v>
      </c>
      <c r="C42" s="31">
        <v>32.3</v>
      </c>
      <c r="D42" s="31"/>
      <c r="E42" s="31"/>
      <c r="F42" s="31"/>
      <c r="G42" s="31"/>
      <c r="H42" s="31"/>
      <c r="I42" s="31"/>
    </row>
    <row r="43" spans="1:9" ht="12.75">
      <c r="A43" s="39" t="s">
        <v>142</v>
      </c>
      <c r="B43" s="31">
        <v>0.60212</v>
      </c>
      <c r="C43" s="31">
        <v>1.661</v>
      </c>
      <c r="D43" s="31"/>
      <c r="E43" s="31"/>
      <c r="F43" s="31"/>
      <c r="G43" s="31"/>
      <c r="H43" s="31"/>
      <c r="I43" s="31"/>
    </row>
    <row r="44" spans="1:9" ht="12.75">
      <c r="A44" s="39" t="s">
        <v>143</v>
      </c>
      <c r="B44" s="31">
        <v>0.27218</v>
      </c>
      <c r="C44" s="31">
        <v>3.674</v>
      </c>
      <c r="D44" s="31"/>
      <c r="E44" s="31"/>
      <c r="F44" s="31"/>
      <c r="G44" s="31"/>
      <c r="H44" s="31"/>
      <c r="I44" s="31"/>
    </row>
    <row r="45" spans="1:9" ht="12.75">
      <c r="A45" s="31" t="s">
        <v>58</v>
      </c>
      <c r="B45" s="31">
        <v>1</v>
      </c>
      <c r="C45" s="31">
        <v>1</v>
      </c>
      <c r="D45" s="31"/>
      <c r="E45" s="31"/>
      <c r="F45" s="31"/>
      <c r="G45" s="31"/>
      <c r="H45" s="31"/>
      <c r="I45" s="31"/>
    </row>
    <row r="46" spans="1:9" ht="12.75">
      <c r="A46" s="39" t="s">
        <v>144</v>
      </c>
      <c r="B46" s="31">
        <v>0.1588</v>
      </c>
      <c r="C46" s="31">
        <v>6.297</v>
      </c>
      <c r="D46" s="31"/>
      <c r="E46" s="31"/>
      <c r="F46" s="31"/>
      <c r="G46" s="31"/>
      <c r="H46" s="31"/>
      <c r="I46" s="31"/>
    </row>
    <row r="47" spans="1:5" ht="12.75">
      <c r="A47" s="31"/>
      <c r="B47" s="31"/>
      <c r="C47" s="31"/>
      <c r="D47" s="31"/>
      <c r="E47" s="31"/>
    </row>
    <row r="48" spans="1:5" ht="12.75">
      <c r="A48" s="74" t="s">
        <v>65</v>
      </c>
      <c r="B48" s="74"/>
      <c r="C48" s="74"/>
      <c r="D48" s="74"/>
      <c r="E48" s="74"/>
    </row>
    <row r="49" spans="1:5" ht="12.75">
      <c r="A49" s="75"/>
      <c r="B49" s="75"/>
      <c r="C49" s="75"/>
      <c r="D49" s="75"/>
      <c r="E49" s="75"/>
    </row>
    <row r="50" spans="1:5" ht="12.75" customHeight="1">
      <c r="A50" s="74" t="s">
        <v>66</v>
      </c>
      <c r="B50" s="74"/>
      <c r="C50" s="74"/>
      <c r="D50" s="74"/>
      <c r="E50" s="74"/>
    </row>
    <row r="51" spans="1:5" ht="26.25" customHeight="1">
      <c r="A51" s="75"/>
      <c r="B51" s="75"/>
      <c r="C51" s="75"/>
      <c r="D51" s="75"/>
      <c r="E51" s="75"/>
    </row>
    <row r="52" spans="1:5" ht="12.75">
      <c r="A52" s="74" t="s">
        <v>145</v>
      </c>
      <c r="B52" s="74"/>
      <c r="C52" s="74"/>
      <c r="D52" s="74"/>
      <c r="E52" s="74"/>
    </row>
    <row r="53" spans="1:5" ht="12.75" customHeight="1">
      <c r="A53" s="76"/>
      <c r="B53" s="76"/>
      <c r="C53" s="76"/>
      <c r="D53" s="76"/>
      <c r="E53" s="76"/>
    </row>
    <row r="54" spans="1:5" ht="26.25" customHeight="1" thickBot="1">
      <c r="A54" s="44"/>
      <c r="B54" s="45"/>
      <c r="C54" s="46"/>
      <c r="D54" s="46"/>
      <c r="E54" s="46"/>
    </row>
    <row r="55" spans="1:5" ht="12.75" customHeight="1">
      <c r="A55" s="47" t="s">
        <v>35</v>
      </c>
      <c r="B55" s="31"/>
      <c r="C55" s="68" t="s">
        <v>36</v>
      </c>
      <c r="D55" s="69"/>
      <c r="E55" s="70"/>
    </row>
    <row r="56" spans="1:5" ht="26.25" customHeight="1" thickBot="1">
      <c r="A56" s="48" t="s">
        <v>37</v>
      </c>
      <c r="B56" s="31"/>
      <c r="C56" s="71" t="s">
        <v>38</v>
      </c>
      <c r="D56" s="72"/>
      <c r="E56" s="73"/>
    </row>
    <row r="57" spans="1:5" ht="12.75">
      <c r="A57" s="66" t="s">
        <v>146</v>
      </c>
      <c r="B57" s="66"/>
      <c r="C57" s="66"/>
      <c r="D57" s="66"/>
      <c r="E57" s="66"/>
    </row>
    <row r="58" spans="1:5" ht="12.75">
      <c r="A58" s="66" t="s">
        <v>39</v>
      </c>
      <c r="B58" s="66"/>
      <c r="C58" s="66"/>
      <c r="D58" s="66"/>
      <c r="E58" s="66"/>
    </row>
    <row r="59" spans="1:5" ht="12.75" customHeight="1">
      <c r="A59" s="66" t="s">
        <v>40</v>
      </c>
      <c r="B59" s="66"/>
      <c r="C59" s="66"/>
      <c r="D59" s="66"/>
      <c r="E59" s="66"/>
    </row>
    <row r="60" spans="1:5" ht="26.25" customHeight="1">
      <c r="A60" s="66" t="s">
        <v>57</v>
      </c>
      <c r="B60" s="66"/>
      <c r="C60" s="66"/>
      <c r="D60" s="66"/>
      <c r="E60" s="66"/>
    </row>
    <row r="61" spans="1:5" ht="12.75">
      <c r="A61" s="66" t="s">
        <v>54</v>
      </c>
      <c r="B61" s="66"/>
      <c r="C61" s="66"/>
      <c r="D61" s="66"/>
      <c r="E61" s="66"/>
    </row>
    <row r="62" spans="1:5" ht="12.75">
      <c r="A62" s="67" t="s">
        <v>67</v>
      </c>
      <c r="B62" s="67"/>
      <c r="C62" s="67"/>
      <c r="D62" s="67"/>
      <c r="E62" s="67"/>
    </row>
  </sheetData>
  <sheetProtection/>
  <mergeCells count="16">
    <mergeCell ref="A58:E58"/>
    <mergeCell ref="A59:E59"/>
    <mergeCell ref="A60:E60"/>
    <mergeCell ref="A1:E1"/>
    <mergeCell ref="A2:C2"/>
    <mergeCell ref="A48:E48"/>
    <mergeCell ref="A49:E49"/>
    <mergeCell ref="A50:E50"/>
    <mergeCell ref="A51:E51"/>
    <mergeCell ref="A52:E52"/>
    <mergeCell ref="A53:E53"/>
    <mergeCell ref="A57:E57"/>
    <mergeCell ref="C55:E55"/>
    <mergeCell ref="C56:E56"/>
    <mergeCell ref="A61:E61"/>
    <mergeCell ref="A62:E62"/>
  </mergeCells>
  <hyperlinks>
    <hyperlink ref="A2" r:id="rId1" display="http://money.msn.com/"/>
    <hyperlink ref="A5" r:id="rId2" display="http://investing.money.msn.com/investments/stock-price?symbol=/USDARS"/>
    <hyperlink ref="A6" r:id="rId3" display="http://investing.money.msn.com/investments/stock-price?symbol=/USDAUD"/>
    <hyperlink ref="A7" r:id="rId4" display="http://investing.money.msn.com/investments/stock-price?symbol=/USDBHD"/>
    <hyperlink ref="A8" r:id="rId5" display="http://investing.money.msn.com/investments/stock-price?symbol=/USDBOB"/>
    <hyperlink ref="A9" r:id="rId6" display="http://investing.money.msn.com/investments/stock-price?symbol=/USDBRL"/>
    <hyperlink ref="A10" r:id="rId7" display="http://investing.money.msn.com/investments/stock-price?symbol=/USDGBP"/>
    <hyperlink ref="A11" r:id="rId8" display="http://investing.money.msn.com/investments/stock-price?symbol=/USDCAD"/>
    <hyperlink ref="A12" r:id="rId9" display="http://investing.money.msn.com/investments/stock-price?symbol=/USDCLP"/>
    <hyperlink ref="A13" r:id="rId10" display="http://investing.money.msn.com/investments/stock-price?symbol=/USDCNY"/>
    <hyperlink ref="A14" r:id="rId11" display="http://investing.money.msn.com/investments/stock-price?symbol=/USDCOP"/>
    <hyperlink ref="A15" r:id="rId12" display="http://investing.money.msn.com/investments/stock-price?symbol=/USDCZK"/>
    <hyperlink ref="A16" r:id="rId13" display="http://investing.money.msn.com/investments/stock-price?symbol=/USDDKK"/>
    <hyperlink ref="A17" r:id="rId14" display="http://investing.money.msn.com/investments/stock-price?symbol=/USDEUR"/>
    <hyperlink ref="A18" r:id="rId15" display="http://investing.money.msn.com/investments/stock-price?symbol=/USDEGP"/>
    <hyperlink ref="A19" r:id="rId16" display="http://investing.money.msn.com/investments/stock-price?symbol=/USDHKD"/>
    <hyperlink ref="A20" r:id="rId17" display="http://investing.money.msn.com/investments/stock-price?symbol=/USDHUF"/>
    <hyperlink ref="A21" r:id="rId18" display="http://investing.money.msn.com/investments/stock-price?symbol=/USDINR"/>
    <hyperlink ref="A22" r:id="rId19" display="http://investing.money.msn.com/investments/stock-price?symbol=/USDIDR"/>
    <hyperlink ref="A23" r:id="rId20" display="http://investing.money.msn.com/investments/stock-price?symbol=/USDJPY"/>
    <hyperlink ref="A24" r:id="rId21" display="http://investing.money.msn.com/investments/stock-price?symbol=/USDJOD"/>
    <hyperlink ref="A25" r:id="rId22" display="http://investing.money.msn.com/investments/stock-price?symbol=/USDKES"/>
    <hyperlink ref="A26" r:id="rId23" display="http://investing.money.msn.com/investments/stock-price?symbol=/USDKRW"/>
    <hyperlink ref="A27" r:id="rId24" display="http://investing.money.msn.com/investments/stock-price?symbol=/USDKWD"/>
    <hyperlink ref="A28" r:id="rId25" display="http://investing.money.msn.com/investments/stock-price?symbol=/USDMAD"/>
    <hyperlink ref="A29" r:id="rId26" display="http://investing.money.msn.com/investments/stock-price?symbol=/USDMYR"/>
    <hyperlink ref="A30" r:id="rId27" display="http://investing.money.msn.com/investments/stock-price?symbol=/USDMXN"/>
    <hyperlink ref="A31" r:id="rId28" display="http://investing.money.msn.com/investments/stock-price?symbol=/USDNOK"/>
    <hyperlink ref="A32" r:id="rId29" display="http://investing.money.msn.com/investments/stock-price?symbol=/USDOMR"/>
    <hyperlink ref="A33" r:id="rId30" display="http://investing.money.msn.com/investments/stock-price?symbol=/USDPEN"/>
    <hyperlink ref="A34" r:id="rId31" display="http://investing.money.msn.com/investments/stock-price?symbol=/USDPHP"/>
    <hyperlink ref="A35" r:id="rId32" display="http://investing.money.msn.com/investments/stock-price?symbol=/USDPKR"/>
    <hyperlink ref="A36" r:id="rId33" display="http://investing.money.msn.com/investments/stock-price?symbol=/USDSAR"/>
    <hyperlink ref="A37" r:id="rId34" display="http://investing.money.msn.com/investments/stock-price?symbol=/USDSGD"/>
    <hyperlink ref="A38" r:id="rId35" display="http://investing.money.msn.com/investments/stock-price?symbol=/USDZAR"/>
    <hyperlink ref="A39" r:id="rId36" display="http://investing.money.msn.com/investments/stock-price?symbol=/USDSEK"/>
    <hyperlink ref="A40" r:id="rId37" display="http://investing.money.msn.com/investments/stock-price?symbol=/USDCHF"/>
    <hyperlink ref="A41" r:id="rId38" display="http://investing.money.msn.com/investments/stock-price?symbol=/USDTWD"/>
    <hyperlink ref="A42" r:id="rId39" display="http://investing.money.msn.com/investments/stock-price?symbol=/USDTHB"/>
    <hyperlink ref="A43" r:id="rId40" display="http://investing.money.msn.com/investments/stock-price?symbol=/USDTND"/>
    <hyperlink ref="A44" r:id="rId41" display="http://investing.money.msn.com/investments/stock-price?symbol=/USDAED"/>
    <hyperlink ref="A46" r:id="rId42" display="http://investing.money.msn.com/investments/stock-price?symbol=/USDVEF"/>
    <hyperlink ref="A55" r:id="rId43" display="http://money.msn.com/"/>
    <hyperlink ref="C55" r:id="rId44" display="http://officeupdate.microsoft.com/"/>
    <hyperlink ref="A57" r:id="rId45" display="http://go.microsoft.com/fwlink/?LinkId=248688"/>
    <hyperlink ref="A58" r:id="rId46" display="http://g.msn.com/0TO_/enus"/>
    <hyperlink ref="A59" r:id="rId47" display="http://advertising.microsoft.com/msn"/>
    <hyperlink ref="A60" r:id="rId48" display="http://www.msn.com/worldwide.aspx"/>
    <hyperlink ref="A61" r:id="rId49" display="http://g.msn.com/AIPRIV/en-us"/>
    <hyperlink ref="A62" r:id="rId50" tooltip="Microsoft" display="http://www.microsoft.com/"/>
  </hyperlinks>
  <printOptions/>
  <pageMargins left="0.75" right="0.75" top="1" bottom="1" header="0.5" footer="0.5"/>
  <pageSetup horizontalDpi="200" verticalDpi="200" orientation="portrait" paperSize="9" r:id="rId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0" bestFit="1" customWidth="1"/>
    <col min="2" max="2" width="10.00390625" style="0" bestFit="1" customWidth="1"/>
    <col min="3" max="3" width="9.140625" style="0" bestFit="1" customWidth="1"/>
    <col min="4" max="4" width="7.7109375" style="0" bestFit="1" customWidth="1"/>
  </cols>
  <sheetData>
    <row r="1" spans="1:4" ht="12.75">
      <c r="A1" s="5" t="s">
        <v>88</v>
      </c>
      <c r="B1" s="5"/>
      <c r="C1" s="5"/>
      <c r="D1" s="5"/>
    </row>
    <row r="2" spans="1:4" ht="12.75">
      <c r="A2" s="5" t="s">
        <v>89</v>
      </c>
      <c r="B2" s="5" t="s">
        <v>90</v>
      </c>
      <c r="C2" s="5" t="s">
        <v>147</v>
      </c>
      <c r="D2" s="5" t="s">
        <v>148</v>
      </c>
    </row>
    <row r="3" spans="1:4" ht="12.75">
      <c r="A3" s="5"/>
      <c r="B3" s="5" t="s">
        <v>91</v>
      </c>
      <c r="C3" s="5" t="s">
        <v>149</v>
      </c>
      <c r="D3" s="5" t="s">
        <v>103</v>
      </c>
    </row>
    <row r="4" spans="1:4" ht="12.75">
      <c r="A4" s="5"/>
      <c r="B4" s="5" t="s">
        <v>92</v>
      </c>
      <c r="C4" s="6">
        <v>8.165972222222221</v>
      </c>
      <c r="D4" s="5" t="s">
        <v>150</v>
      </c>
    </row>
    <row r="5" spans="1:4" ht="12.75">
      <c r="A5" s="5"/>
      <c r="B5" s="5" t="s">
        <v>93</v>
      </c>
      <c r="C5" s="5" t="s">
        <v>151</v>
      </c>
      <c r="D5" s="5" t="s">
        <v>152</v>
      </c>
    </row>
    <row r="6" spans="1:4" ht="12.75">
      <c r="A6" s="5"/>
      <c r="B6" s="5" t="s">
        <v>94</v>
      </c>
      <c r="C6" s="6">
        <v>4.5159722222222225</v>
      </c>
      <c r="D6" s="5" t="s">
        <v>153</v>
      </c>
    </row>
    <row r="7" spans="1:4" ht="12.75">
      <c r="A7" s="5"/>
      <c r="B7" s="5" t="s">
        <v>95</v>
      </c>
      <c r="C7" s="5" t="s">
        <v>154</v>
      </c>
      <c r="D7" s="5" t="s">
        <v>155</v>
      </c>
    </row>
    <row r="8" spans="1:4" ht="12.75">
      <c r="A8" s="5"/>
      <c r="B8" s="5" t="s">
        <v>96</v>
      </c>
      <c r="C8" s="5" t="s">
        <v>156</v>
      </c>
      <c r="D8" s="5" t="s">
        <v>157</v>
      </c>
    </row>
    <row r="9" spans="1:4" ht="12.75">
      <c r="A9" s="5"/>
      <c r="B9" s="5" t="s">
        <v>97</v>
      </c>
      <c r="C9" s="6">
        <v>3.428472222222222</v>
      </c>
      <c r="D9" s="5" t="s">
        <v>158</v>
      </c>
    </row>
    <row r="10" spans="1:4" ht="12.75">
      <c r="A10" s="5"/>
      <c r="B10" s="5" t="s">
        <v>98</v>
      </c>
      <c r="C10" s="5" t="s">
        <v>159</v>
      </c>
      <c r="D10" s="5" t="s">
        <v>160</v>
      </c>
    </row>
    <row r="11" spans="1:4" ht="12.75">
      <c r="A11" s="5"/>
      <c r="B11" s="5" t="s">
        <v>99</v>
      </c>
      <c r="C11" s="5" t="s">
        <v>161</v>
      </c>
      <c r="D11" s="5" t="s">
        <v>162</v>
      </c>
    </row>
    <row r="12" spans="1:4" ht="12.75">
      <c r="A12" s="5"/>
      <c r="B12" s="5" t="s">
        <v>100</v>
      </c>
      <c r="C12" s="5" t="s">
        <v>163</v>
      </c>
      <c r="D12" s="5" t="s">
        <v>164</v>
      </c>
    </row>
    <row r="13" spans="1:4" ht="12.75">
      <c r="A13" s="5"/>
      <c r="B13" s="5" t="s">
        <v>101</v>
      </c>
      <c r="C13" s="6">
        <v>4.595138888888889</v>
      </c>
      <c r="D13" s="5" t="s">
        <v>165</v>
      </c>
    </row>
    <row r="14" spans="1:4" ht="12.75">
      <c r="A14" s="5" t="s">
        <v>102</v>
      </c>
      <c r="B14" s="5"/>
      <c r="C14" s="5"/>
      <c r="D14" s="5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5.421875" style="0" customWidth="1"/>
    <col min="2" max="2" width="4.00390625" style="0" customWidth="1"/>
    <col min="3" max="3" width="4.140625" style="0" customWidth="1"/>
    <col min="4" max="5" width="4.28125" style="0" customWidth="1"/>
    <col min="6" max="6" width="12.00390625" style="0" customWidth="1"/>
  </cols>
  <sheetData>
    <row r="1" spans="1:5" ht="12.75">
      <c r="A1" s="84" t="s">
        <v>68</v>
      </c>
      <c r="B1" s="84"/>
      <c r="C1" s="84"/>
      <c r="D1" s="84"/>
      <c r="E1" s="84"/>
    </row>
    <row r="2" spans="1:5" ht="12.75">
      <c r="A2" s="37"/>
      <c r="B2" s="82" t="s">
        <v>23</v>
      </c>
      <c r="C2" s="82" t="s">
        <v>24</v>
      </c>
      <c r="D2" s="82" t="s">
        <v>55</v>
      </c>
      <c r="E2" s="82" t="s">
        <v>56</v>
      </c>
    </row>
    <row r="3" spans="1:5" ht="12.75">
      <c r="A3" s="35" t="s">
        <v>41</v>
      </c>
      <c r="B3" s="37" t="s">
        <v>166</v>
      </c>
      <c r="C3" s="37" t="s">
        <v>166</v>
      </c>
      <c r="D3" s="37" t="s">
        <v>166</v>
      </c>
      <c r="E3" s="37" t="s">
        <v>166</v>
      </c>
    </row>
    <row r="4" spans="1:5" ht="12.75">
      <c r="A4" s="36" t="s">
        <v>43</v>
      </c>
      <c r="B4" s="83" t="s">
        <v>166</v>
      </c>
      <c r="C4" s="83" t="s">
        <v>166</v>
      </c>
      <c r="D4" s="83" t="s">
        <v>166</v>
      </c>
      <c r="E4" s="83" t="s">
        <v>166</v>
      </c>
    </row>
    <row r="5" spans="1:5" ht="12.75">
      <c r="A5" s="35" t="s">
        <v>42</v>
      </c>
      <c r="B5" s="37" t="s">
        <v>166</v>
      </c>
      <c r="C5" s="37" t="s">
        <v>166</v>
      </c>
      <c r="D5" s="37" t="s">
        <v>166</v>
      </c>
      <c r="E5" s="37" t="s">
        <v>166</v>
      </c>
    </row>
    <row r="6" spans="1:5" ht="12.75">
      <c r="A6" s="36" t="s">
        <v>44</v>
      </c>
      <c r="B6" s="83" t="s">
        <v>166</v>
      </c>
      <c r="C6" s="83" t="s">
        <v>166</v>
      </c>
      <c r="D6" s="83" t="s">
        <v>166</v>
      </c>
      <c r="E6" s="83" t="s">
        <v>166</v>
      </c>
    </row>
    <row r="7" spans="1:5" ht="12.75">
      <c r="A7" s="35" t="s">
        <v>69</v>
      </c>
      <c r="B7" s="37" t="s">
        <v>166</v>
      </c>
      <c r="C7" s="37" t="s">
        <v>166</v>
      </c>
      <c r="D7" s="37" t="s">
        <v>166</v>
      </c>
      <c r="E7" s="37" t="s">
        <v>166</v>
      </c>
    </row>
    <row r="8" spans="1:5" ht="12.75">
      <c r="A8" s="36" t="s">
        <v>70</v>
      </c>
      <c r="B8" s="83" t="s">
        <v>166</v>
      </c>
      <c r="C8" s="83" t="s">
        <v>166</v>
      </c>
      <c r="D8" s="83" t="s">
        <v>166</v>
      </c>
      <c r="E8" s="83" t="s">
        <v>166</v>
      </c>
    </row>
    <row r="9" spans="1:5" ht="12.75" customHeight="1">
      <c r="A9" s="85" t="s">
        <v>167</v>
      </c>
      <c r="B9" s="85"/>
      <c r="C9" s="85"/>
      <c r="D9" s="85"/>
      <c r="E9" s="85"/>
    </row>
    <row r="181" ht="12.75" customHeight="1"/>
    <row r="185" ht="12.75" customHeight="1"/>
    <row r="186" ht="12.75" customHeight="1"/>
    <row r="190" ht="12.75" customHeight="1"/>
    <row r="196" ht="12.75" customHeight="1"/>
    <row r="205" ht="12.75" customHeight="1"/>
    <row r="214" ht="12.75" customHeight="1"/>
    <row r="223" ht="12.75" customHeight="1"/>
    <row r="224" ht="12.75" customHeight="1"/>
    <row r="248" ht="12.75" customHeight="1"/>
    <row r="249" ht="12.75" customHeight="1"/>
    <row r="253" ht="12.75" customHeight="1"/>
    <row r="254" ht="12.75" customHeight="1"/>
    <row r="262" ht="12.75" customHeight="1"/>
    <row r="269" ht="12.75" customHeight="1"/>
    <row r="283" ht="12.75" customHeight="1"/>
  </sheetData>
  <mergeCells count="2">
    <mergeCell ref="A1:E1"/>
    <mergeCell ref="A9:E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8.7109375" style="0" customWidth="1"/>
  </cols>
  <sheetData>
    <row r="1" spans="1:7" ht="12.75">
      <c r="A1" t="s">
        <v>59</v>
      </c>
      <c r="C1" t="s">
        <v>71</v>
      </c>
      <c r="E1" t="s">
        <v>72</v>
      </c>
      <c r="G1" t="s">
        <v>73</v>
      </c>
    </row>
    <row r="2" spans="1:7" ht="12.75">
      <c r="A2" t="s">
        <v>74</v>
      </c>
      <c r="C2" s="33">
        <v>18132</v>
      </c>
      <c r="D2" s="34"/>
      <c r="F2" s="33">
        <v>0.18</v>
      </c>
      <c r="G2" s="32">
        <v>0.4305555555555556</v>
      </c>
    </row>
    <row r="3" spans="1:7" ht="12.75">
      <c r="A3" t="s">
        <v>75</v>
      </c>
      <c r="C3" s="33">
        <v>17094</v>
      </c>
      <c r="D3" s="34"/>
      <c r="F3" s="33">
        <v>0.28</v>
      </c>
      <c r="G3" s="32">
        <v>0.4305555555555556</v>
      </c>
    </row>
    <row r="4" spans="1:7" ht="12.75">
      <c r="A4" t="s">
        <v>76</v>
      </c>
      <c r="C4" s="33">
        <v>21894</v>
      </c>
      <c r="D4" s="34"/>
      <c r="F4" s="33">
        <v>0.28</v>
      </c>
      <c r="G4" s="32">
        <v>0.4305555555555556</v>
      </c>
    </row>
    <row r="5" spans="1:7" ht="12.75">
      <c r="A5" t="s">
        <v>77</v>
      </c>
      <c r="C5" s="33">
        <v>14101</v>
      </c>
      <c r="D5" s="34"/>
      <c r="F5" s="33">
        <v>0.2</v>
      </c>
      <c r="G5" s="32">
        <v>0.4298611111111111</v>
      </c>
    </row>
    <row r="6" spans="1:7" ht="12.75">
      <c r="A6" t="s">
        <v>78</v>
      </c>
      <c r="C6" s="33">
        <v>371</v>
      </c>
      <c r="D6" s="34"/>
      <c r="F6" s="33">
        <v>0.12</v>
      </c>
      <c r="G6" s="32">
        <v>0.4305555555555556</v>
      </c>
    </row>
    <row r="7" spans="4:6" ht="12.75">
      <c r="D7" s="34"/>
      <c r="F7" s="33"/>
    </row>
    <row r="8" spans="1:7" ht="12.75">
      <c r="A8" t="s">
        <v>59</v>
      </c>
      <c r="C8" t="s">
        <v>71</v>
      </c>
      <c r="D8" s="34"/>
      <c r="E8" t="s">
        <v>72</v>
      </c>
      <c r="F8" s="33"/>
      <c r="G8" t="s">
        <v>73</v>
      </c>
    </row>
    <row r="9" spans="1:7" ht="12.75">
      <c r="A9" t="s">
        <v>79</v>
      </c>
      <c r="C9" s="33">
        <v>2729</v>
      </c>
      <c r="D9" s="34"/>
      <c r="F9" s="33">
        <v>-0.08</v>
      </c>
      <c r="G9" s="32">
        <v>0.4305555555555556</v>
      </c>
    </row>
    <row r="10" spans="1:7" ht="12.75">
      <c r="A10" t="s">
        <v>80</v>
      </c>
      <c r="C10" s="33">
        <v>4044</v>
      </c>
      <c r="D10" s="34"/>
      <c r="F10" s="33">
        <v>-0.13</v>
      </c>
      <c r="G10" s="32">
        <v>0.4305555555555556</v>
      </c>
    </row>
    <row r="11" spans="1:7" ht="12.75">
      <c r="A11" t="s">
        <v>81</v>
      </c>
      <c r="C11" s="33">
        <v>8287</v>
      </c>
      <c r="D11" s="34"/>
      <c r="F11">
        <v>0.13</v>
      </c>
      <c r="G11" s="32">
        <v>0.4305555555555556</v>
      </c>
    </row>
    <row r="12" spans="1:7" ht="12.75">
      <c r="A12" t="s">
        <v>82</v>
      </c>
      <c r="C12" s="33">
        <v>6538</v>
      </c>
      <c r="D12" s="34"/>
      <c r="F12">
        <v>-0.14</v>
      </c>
      <c r="G12" s="32">
        <v>0.4305555555555556</v>
      </c>
    </row>
    <row r="13" spans="1:7" ht="12.75">
      <c r="A13" t="s">
        <v>83</v>
      </c>
      <c r="C13" s="33">
        <v>8641</v>
      </c>
      <c r="D13" s="34"/>
      <c r="F13" s="33">
        <v>-0.17</v>
      </c>
      <c r="G13" s="32">
        <v>0.4305555555555556</v>
      </c>
    </row>
    <row r="14" ht="12.75">
      <c r="D14" s="34"/>
    </row>
    <row r="15" spans="1:7" ht="12.75">
      <c r="A15" t="s">
        <v>59</v>
      </c>
      <c r="C15" s="33" t="s">
        <v>71</v>
      </c>
      <c r="D15" s="34"/>
      <c r="E15" t="s">
        <v>72</v>
      </c>
      <c r="F15" s="33"/>
      <c r="G15" s="32" t="s">
        <v>73</v>
      </c>
    </row>
    <row r="16" spans="1:7" ht="12.75">
      <c r="A16" t="s">
        <v>84</v>
      </c>
      <c r="C16" s="33">
        <v>14923</v>
      </c>
      <c r="D16" s="34"/>
      <c r="F16" s="33">
        <v>-0.1</v>
      </c>
      <c r="G16" s="32">
        <v>0.9930555555555555</v>
      </c>
    </row>
    <row r="17" spans="1:7" ht="12.75">
      <c r="A17" t="s">
        <v>85</v>
      </c>
      <c r="C17" s="33">
        <v>3660</v>
      </c>
      <c r="D17" s="34"/>
      <c r="F17" s="33">
        <v>0.03</v>
      </c>
      <c r="G17" s="32">
        <v>0.9895833333333334</v>
      </c>
    </row>
    <row r="18" spans="1:7" ht="12.75">
      <c r="A18" t="s">
        <v>86</v>
      </c>
      <c r="C18" s="33">
        <v>14205</v>
      </c>
      <c r="D18" s="34"/>
      <c r="F18" s="33">
        <v>2.48</v>
      </c>
      <c r="G18" s="32">
        <v>0.3680555555555556</v>
      </c>
    </row>
    <row r="19" spans="1:7" ht="12.75">
      <c r="A19" t="s">
        <v>87</v>
      </c>
      <c r="C19" s="33">
        <v>22751</v>
      </c>
      <c r="D19" s="34"/>
      <c r="F19" s="33">
        <v>0.57</v>
      </c>
      <c r="G19" s="32">
        <v>0.4277777777777778</v>
      </c>
    </row>
    <row r="20" spans="3:7" ht="12.75">
      <c r="C20" s="33"/>
      <c r="D20" s="34"/>
      <c r="F20" s="33"/>
      <c r="G20" s="32"/>
    </row>
    <row r="21" spans="3:7" ht="12.75">
      <c r="C21" s="33"/>
      <c r="D21" s="34"/>
      <c r="F21" s="33"/>
      <c r="G21" s="32"/>
    </row>
    <row r="22" spans="3:7" ht="12.75">
      <c r="C22" s="33"/>
      <c r="D22" s="34"/>
      <c r="F22" s="33"/>
      <c r="G22" s="32"/>
    </row>
    <row r="23" spans="3:7" ht="12.75">
      <c r="C23" s="33"/>
      <c r="D23" s="34"/>
      <c r="F23" s="33"/>
      <c r="G23" s="32"/>
    </row>
  </sheetData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2008-09-02T07:50:12Z</cp:lastPrinted>
  <dcterms:created xsi:type="dcterms:W3CDTF">2005-12-07T09:38:05Z</dcterms:created>
  <dcterms:modified xsi:type="dcterms:W3CDTF">2013-09-09T08:43:03Z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